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56-04\Desktop\"/>
    </mc:Choice>
  </mc:AlternateContent>
  <bookViews>
    <workbookView xWindow="0" yWindow="0" windowWidth="24000" windowHeight="9735" activeTab="2"/>
  </bookViews>
  <sheets>
    <sheet name="Datos Estudiantes" sheetId="4" r:id="rId1"/>
    <sheet name="Planilla Notas" sheetId="3" r:id="rId2"/>
    <sheet name="Informe estudiante" sheetId="5" r:id="rId3"/>
  </sheets>
  <definedNames>
    <definedName name="datosestudiantes">'Datos Estudiantes'!$1:$1048576</definedName>
    <definedName name="planillaestudiante">'Planilla Notas'!$1:$1048576</definedName>
  </definedNames>
  <calcPr calcId="152511"/>
</workbook>
</file>

<file path=xl/calcChain.xml><?xml version="1.0" encoding="utf-8"?>
<calcChain xmlns="http://schemas.openxmlformats.org/spreadsheetml/2006/main">
  <c r="I151" i="5" l="1"/>
  <c r="I158" i="5"/>
  <c r="D158" i="5"/>
  <c r="I157" i="5"/>
  <c r="D157" i="5"/>
  <c r="I156" i="5"/>
  <c r="D156" i="5"/>
  <c r="I155" i="5"/>
  <c r="D155" i="5"/>
  <c r="I154" i="5"/>
  <c r="D154" i="5"/>
  <c r="I153" i="5"/>
  <c r="D153" i="5"/>
  <c r="I152" i="5"/>
  <c r="D152" i="5"/>
  <c r="D151" i="5"/>
  <c r="I142" i="5"/>
  <c r="D142" i="5"/>
  <c r="I141" i="5"/>
  <c r="D141" i="5"/>
  <c r="I140" i="5"/>
  <c r="D140" i="5"/>
  <c r="I139" i="5"/>
  <c r="D139" i="5"/>
  <c r="I138" i="5"/>
  <c r="D138" i="5"/>
  <c r="I137" i="5"/>
  <c r="D137" i="5"/>
  <c r="I136" i="5"/>
  <c r="D136" i="5"/>
  <c r="I135" i="5"/>
  <c r="D135" i="5"/>
  <c r="I126" i="5"/>
  <c r="D126" i="5"/>
  <c r="I125" i="5"/>
  <c r="D125" i="5"/>
  <c r="I124" i="5"/>
  <c r="D124" i="5"/>
  <c r="I123" i="5"/>
  <c r="D123" i="5"/>
  <c r="I122" i="5"/>
  <c r="D122" i="5"/>
  <c r="I121" i="5"/>
  <c r="D121" i="5"/>
  <c r="I120" i="5"/>
  <c r="D120" i="5"/>
  <c r="I119" i="5"/>
  <c r="D119" i="5"/>
  <c r="I110" i="5"/>
  <c r="D110" i="5"/>
  <c r="I109" i="5"/>
  <c r="D109" i="5"/>
  <c r="I108" i="5"/>
  <c r="D108" i="5"/>
  <c r="I107" i="5"/>
  <c r="D107" i="5"/>
  <c r="I106" i="5"/>
  <c r="D106" i="5"/>
  <c r="I105" i="5"/>
  <c r="D105" i="5"/>
  <c r="I104" i="5"/>
  <c r="D104" i="5"/>
  <c r="I103" i="5"/>
  <c r="D103" i="5"/>
  <c r="I94" i="5"/>
  <c r="D94" i="5"/>
  <c r="I93" i="5"/>
  <c r="D93" i="5"/>
  <c r="I92" i="5"/>
  <c r="D92" i="5"/>
  <c r="I91" i="5"/>
  <c r="D91" i="5"/>
  <c r="I90" i="5"/>
  <c r="D90" i="5"/>
  <c r="I89" i="5"/>
  <c r="D89" i="5"/>
  <c r="I88" i="5"/>
  <c r="D88" i="5"/>
  <c r="I87" i="5"/>
  <c r="D87" i="5"/>
  <c r="I78" i="5"/>
  <c r="D78" i="5"/>
  <c r="I77" i="5"/>
  <c r="D77" i="5"/>
  <c r="I76" i="5"/>
  <c r="D76" i="5"/>
  <c r="I75" i="5"/>
  <c r="D75" i="5"/>
  <c r="I74" i="5"/>
  <c r="D74" i="5"/>
  <c r="I73" i="5"/>
  <c r="D73" i="5"/>
  <c r="I72" i="5"/>
  <c r="D72" i="5"/>
  <c r="I71" i="5"/>
  <c r="D71" i="5"/>
  <c r="I62" i="5"/>
  <c r="D62" i="5"/>
  <c r="I61" i="5"/>
  <c r="D61" i="5"/>
  <c r="I60" i="5"/>
  <c r="D60" i="5"/>
  <c r="I59" i="5"/>
  <c r="D59" i="5"/>
  <c r="I58" i="5"/>
  <c r="D58" i="5"/>
  <c r="I57" i="5"/>
  <c r="D57" i="5"/>
  <c r="I56" i="5"/>
  <c r="D56" i="5"/>
  <c r="I55" i="5"/>
  <c r="D55" i="5"/>
  <c r="I46" i="5"/>
  <c r="D46" i="5"/>
  <c r="I45" i="5"/>
  <c r="D45" i="5"/>
  <c r="I44" i="5"/>
  <c r="D44" i="5"/>
  <c r="I43" i="5"/>
  <c r="D43" i="5"/>
  <c r="I42" i="5"/>
  <c r="D42" i="5"/>
  <c r="I41" i="5"/>
  <c r="D41" i="5"/>
  <c r="I40" i="5"/>
  <c r="D40" i="5"/>
  <c r="I39" i="5"/>
  <c r="D39" i="5"/>
  <c r="I30" i="5"/>
  <c r="D30" i="5"/>
  <c r="I29" i="5"/>
  <c r="D29" i="5"/>
  <c r="I28" i="5"/>
  <c r="D28" i="5"/>
  <c r="I27" i="5"/>
  <c r="D27" i="5"/>
  <c r="I26" i="5"/>
  <c r="D26" i="5"/>
  <c r="I25" i="5"/>
  <c r="D25" i="5"/>
  <c r="I24" i="5"/>
  <c r="D24" i="5"/>
  <c r="I23" i="5"/>
  <c r="D23" i="5"/>
  <c r="I14" i="5"/>
  <c r="I13" i="5"/>
  <c r="I12" i="5"/>
  <c r="I11" i="5"/>
  <c r="I10" i="5"/>
  <c r="I9" i="5"/>
  <c r="I8" i="5"/>
  <c r="I7" i="5"/>
  <c r="D8" i="5"/>
  <c r="D9" i="5"/>
  <c r="D10" i="5"/>
  <c r="D14" i="5"/>
  <c r="D13" i="5"/>
  <c r="D12" i="5"/>
  <c r="D11" i="5"/>
  <c r="D7" i="5"/>
  <c r="B14" i="3"/>
  <c r="C14" i="3"/>
  <c r="Q33" i="3"/>
  <c r="O16" i="3"/>
  <c r="P16" i="3" s="1"/>
  <c r="O17" i="3"/>
  <c r="P17" i="3" s="1"/>
  <c r="O18" i="3"/>
  <c r="P18" i="3" s="1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O26" i="3"/>
  <c r="P26" i="3" s="1"/>
  <c r="O27" i="3"/>
  <c r="P27" i="3" s="1"/>
  <c r="O28" i="3"/>
  <c r="P28" i="3" s="1"/>
  <c r="O29" i="3"/>
  <c r="P29" i="3" s="1"/>
  <c r="O30" i="3"/>
  <c r="P30" i="3" s="1"/>
  <c r="O31" i="3"/>
  <c r="P31" i="3" s="1"/>
  <c r="O32" i="3"/>
  <c r="P32" i="3" s="1"/>
  <c r="O33" i="3"/>
  <c r="P33" i="3" s="1"/>
  <c r="O15" i="3"/>
  <c r="P15" i="3" s="1"/>
  <c r="O14" i="3"/>
  <c r="P14" i="3" s="1"/>
  <c r="U15" i="3" l="1"/>
  <c r="V15" i="3" s="1"/>
  <c r="U16" i="3"/>
  <c r="V16" i="3" s="1"/>
  <c r="U17" i="3"/>
  <c r="V17" i="3" s="1"/>
  <c r="U18" i="3"/>
  <c r="V18" i="3" s="1"/>
  <c r="U19" i="3"/>
  <c r="V19" i="3" s="1"/>
  <c r="U20" i="3"/>
  <c r="V20" i="3" s="1"/>
  <c r="U21" i="3"/>
  <c r="V21" i="3" s="1"/>
  <c r="U22" i="3"/>
  <c r="V22" i="3" s="1"/>
  <c r="U23" i="3"/>
  <c r="V23" i="3" s="1"/>
  <c r="U24" i="3"/>
  <c r="V24" i="3" s="1"/>
  <c r="U25" i="3"/>
  <c r="V25" i="3" s="1"/>
  <c r="U26" i="3"/>
  <c r="V26" i="3" s="1"/>
  <c r="U27" i="3"/>
  <c r="V27" i="3" s="1"/>
  <c r="U28" i="3"/>
  <c r="V28" i="3" s="1"/>
  <c r="U29" i="3"/>
  <c r="V29" i="3" s="1"/>
  <c r="U30" i="3"/>
  <c r="V30" i="3" s="1"/>
  <c r="U31" i="3"/>
  <c r="V31" i="3" s="1"/>
  <c r="U32" i="3"/>
  <c r="V32" i="3" s="1"/>
  <c r="U33" i="3"/>
  <c r="V33" i="3" s="1"/>
  <c r="U14" i="3"/>
  <c r="V14" i="3" s="1"/>
  <c r="S15" i="3"/>
  <c r="T15" i="3" s="1"/>
  <c r="S16" i="3"/>
  <c r="T16" i="3" s="1"/>
  <c r="S17" i="3"/>
  <c r="T17" i="3" s="1"/>
  <c r="S18" i="3"/>
  <c r="T18" i="3" s="1"/>
  <c r="S19" i="3"/>
  <c r="T19" i="3" s="1"/>
  <c r="S20" i="3"/>
  <c r="T20" i="3" s="1"/>
  <c r="S21" i="3"/>
  <c r="T21" i="3" s="1"/>
  <c r="S22" i="3"/>
  <c r="T22" i="3" s="1"/>
  <c r="S23" i="3"/>
  <c r="T23" i="3" s="1"/>
  <c r="S24" i="3"/>
  <c r="T24" i="3" s="1"/>
  <c r="S25" i="3"/>
  <c r="T25" i="3" s="1"/>
  <c r="S26" i="3"/>
  <c r="T26" i="3" s="1"/>
  <c r="S27" i="3"/>
  <c r="T27" i="3" s="1"/>
  <c r="S28" i="3"/>
  <c r="T28" i="3" s="1"/>
  <c r="S29" i="3"/>
  <c r="T29" i="3" s="1"/>
  <c r="S30" i="3"/>
  <c r="T30" i="3" s="1"/>
  <c r="S31" i="3"/>
  <c r="T31" i="3" s="1"/>
  <c r="S32" i="3"/>
  <c r="T32" i="3" s="1"/>
  <c r="S33" i="3"/>
  <c r="T33" i="3" s="1"/>
  <c r="S14" i="3"/>
  <c r="T14" i="3" s="1"/>
  <c r="Q15" i="3"/>
  <c r="R15" i="3" s="1"/>
  <c r="Q16" i="3"/>
  <c r="R16" i="3" s="1"/>
  <c r="Q17" i="3"/>
  <c r="R17" i="3" s="1"/>
  <c r="Q18" i="3"/>
  <c r="R18" i="3" s="1"/>
  <c r="Q19" i="3"/>
  <c r="R19" i="3" s="1"/>
  <c r="Q20" i="3"/>
  <c r="R20" i="3" s="1"/>
  <c r="Q21" i="3"/>
  <c r="R21" i="3" s="1"/>
  <c r="Q22" i="3"/>
  <c r="R22" i="3" s="1"/>
  <c r="Q23" i="3"/>
  <c r="R23" i="3" s="1"/>
  <c r="Q24" i="3"/>
  <c r="R24" i="3" s="1"/>
  <c r="Q25" i="3"/>
  <c r="R25" i="3" s="1"/>
  <c r="Q26" i="3"/>
  <c r="R26" i="3" s="1"/>
  <c r="Q27" i="3"/>
  <c r="R27" i="3" s="1"/>
  <c r="Q28" i="3"/>
  <c r="R28" i="3" s="1"/>
  <c r="Q29" i="3"/>
  <c r="R29" i="3" s="1"/>
  <c r="Q30" i="3"/>
  <c r="R30" i="3" s="1"/>
  <c r="Q31" i="3"/>
  <c r="R31" i="3" s="1"/>
  <c r="Q32" i="3"/>
  <c r="R32" i="3" s="1"/>
  <c r="Q14" i="3"/>
  <c r="R14" i="3" s="1"/>
  <c r="M15" i="3"/>
  <c r="N15" i="3" s="1"/>
  <c r="M16" i="3"/>
  <c r="N16" i="3" s="1"/>
  <c r="M17" i="3"/>
  <c r="N17" i="3" s="1"/>
  <c r="M18" i="3"/>
  <c r="N18" i="3" s="1"/>
  <c r="M19" i="3"/>
  <c r="N19" i="3" s="1"/>
  <c r="M20" i="3"/>
  <c r="N20" i="3" s="1"/>
  <c r="M21" i="3"/>
  <c r="N21" i="3" s="1"/>
  <c r="M22" i="3"/>
  <c r="N22" i="3" s="1"/>
  <c r="M23" i="3"/>
  <c r="N23" i="3" s="1"/>
  <c r="M24" i="3"/>
  <c r="N24" i="3" s="1"/>
  <c r="M25" i="3"/>
  <c r="N25" i="3" s="1"/>
  <c r="M26" i="3"/>
  <c r="N26" i="3" s="1"/>
  <c r="M27" i="3"/>
  <c r="N27" i="3" s="1"/>
  <c r="M28" i="3"/>
  <c r="N28" i="3" s="1"/>
  <c r="M29" i="3"/>
  <c r="N29" i="3" s="1"/>
  <c r="M30" i="3"/>
  <c r="N30" i="3" s="1"/>
  <c r="M31" i="3"/>
  <c r="N31" i="3" s="1"/>
  <c r="M32" i="3"/>
  <c r="N32" i="3" s="1"/>
  <c r="M33" i="3"/>
  <c r="N33" i="3" s="1"/>
  <c r="M14" i="3"/>
  <c r="N14" i="3" s="1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14" i="3"/>
  <c r="C22" i="3"/>
  <c r="C23" i="3"/>
  <c r="K23" i="3" s="1"/>
  <c r="L23" i="3" s="1"/>
  <c r="W23" i="3" s="1"/>
  <c r="X23" i="3" s="1"/>
  <c r="C24" i="3"/>
  <c r="C25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C15" i="3"/>
  <c r="J14" i="3"/>
  <c r="I14" i="3"/>
  <c r="H14" i="3"/>
  <c r="G14" i="3"/>
  <c r="F14" i="3"/>
  <c r="C16" i="3"/>
  <c r="C17" i="3"/>
  <c r="C18" i="3"/>
  <c r="C19" i="3"/>
  <c r="K19" i="3" s="1"/>
  <c r="L19" i="3" s="1"/>
  <c r="W19" i="3" s="1"/>
  <c r="X19" i="3" s="1"/>
  <c r="C20" i="3"/>
  <c r="C21" i="3"/>
  <c r="C26" i="3"/>
  <c r="C27" i="3"/>
  <c r="K27" i="3" s="1"/>
  <c r="L27" i="3" s="1"/>
  <c r="W27" i="3" s="1"/>
  <c r="X27" i="3" s="1"/>
  <c r="C28" i="3"/>
  <c r="C29" i="3"/>
  <c r="C30" i="3"/>
  <c r="C31" i="3"/>
  <c r="K31" i="3" s="1"/>
  <c r="L31" i="3" s="1"/>
  <c r="W31" i="3" s="1"/>
  <c r="X31" i="3" s="1"/>
  <c r="C32" i="3"/>
  <c r="C33" i="3"/>
  <c r="E14" i="3"/>
  <c r="R33" i="3"/>
  <c r="K30" i="3" l="1"/>
  <c r="L30" i="3" s="1"/>
  <c r="W30" i="3" s="1"/>
  <c r="X30" i="3" s="1"/>
  <c r="K26" i="3"/>
  <c r="L26" i="3" s="1"/>
  <c r="W26" i="3" s="1"/>
  <c r="X26" i="3" s="1"/>
  <c r="K18" i="3"/>
  <c r="L18" i="3" s="1"/>
  <c r="W18" i="3" s="1"/>
  <c r="X18" i="3" s="1"/>
  <c r="K22" i="3"/>
  <c r="L22" i="3" s="1"/>
  <c r="W22" i="3" s="1"/>
  <c r="X22" i="3" s="1"/>
  <c r="K33" i="3"/>
  <c r="L33" i="3" s="1"/>
  <c r="W33" i="3" s="1"/>
  <c r="X33" i="3" s="1"/>
  <c r="K17" i="3"/>
  <c r="L17" i="3" s="1"/>
  <c r="W17" i="3" s="1"/>
  <c r="X17" i="3" s="1"/>
  <c r="K25" i="3"/>
  <c r="L25" i="3" s="1"/>
  <c r="W25" i="3" s="1"/>
  <c r="X25" i="3" s="1"/>
  <c r="K29" i="3"/>
  <c r="L29" i="3" s="1"/>
  <c r="W29" i="3" s="1"/>
  <c r="X29" i="3" s="1"/>
  <c r="K21" i="3"/>
  <c r="L21" i="3" s="1"/>
  <c r="W21" i="3" s="1"/>
  <c r="X21" i="3" s="1"/>
  <c r="K32" i="3"/>
  <c r="L32" i="3" s="1"/>
  <c r="W32" i="3" s="1"/>
  <c r="X32" i="3" s="1"/>
  <c r="K28" i="3"/>
  <c r="L28" i="3" s="1"/>
  <c r="W28" i="3" s="1"/>
  <c r="X28" i="3" s="1"/>
  <c r="K20" i="3"/>
  <c r="L20" i="3" s="1"/>
  <c r="W20" i="3" s="1"/>
  <c r="X20" i="3" s="1"/>
  <c r="K16" i="3"/>
  <c r="L16" i="3" s="1"/>
  <c r="W16" i="3" s="1"/>
  <c r="X16" i="3" s="1"/>
  <c r="K24" i="3"/>
  <c r="L24" i="3" s="1"/>
  <c r="W24" i="3" s="1"/>
  <c r="X24" i="3" s="1"/>
  <c r="K15" i="3"/>
  <c r="L15" i="3" s="1"/>
  <c r="W15" i="3" s="1"/>
  <c r="X15" i="3" s="1"/>
  <c r="K14" i="3"/>
  <c r="L14" i="3" s="1"/>
  <c r="W14" i="3" s="1"/>
  <c r="X14" i="3" s="1"/>
</calcChain>
</file>

<file path=xl/sharedStrings.xml><?xml version="1.0" encoding="utf-8"?>
<sst xmlns="http://schemas.openxmlformats.org/spreadsheetml/2006/main" count="251" uniqueCount="47">
  <si>
    <t>DEISY HERRERA</t>
  </si>
  <si>
    <t>LINA JARAMILLO</t>
  </si>
  <si>
    <t>DEISY BUSTAMANTE</t>
  </si>
  <si>
    <t>ROBINSON VARGAS</t>
  </si>
  <si>
    <t>CARLOS JARAMILLO</t>
  </si>
  <si>
    <t>ELEANY TRUJILLO</t>
  </si>
  <si>
    <t>OSMAIRA VELEZ</t>
  </si>
  <si>
    <t>PABLO GOMEZ</t>
  </si>
  <si>
    <t>ALEJANDRO SEPULVEDA</t>
  </si>
  <si>
    <t>JOSE CIFUENTES</t>
  </si>
  <si>
    <t>JHON TOBON</t>
  </si>
  <si>
    <t>CLAUDIA MONTES</t>
  </si>
  <si>
    <t>SANDRA MONTOYA</t>
  </si>
  <si>
    <t>CESAR GUARIN</t>
  </si>
  <si>
    <t>CARLOS VERGARA</t>
  </si>
  <si>
    <t>LAURA GONZALEZ</t>
  </si>
  <si>
    <t>DIEGO GONZALEZ</t>
  </si>
  <si>
    <t>DIANA VALENCIA</t>
  </si>
  <si>
    <t>JOSE DAVID VERGARA</t>
  </si>
  <si>
    <t>FREDY MONTES</t>
  </si>
  <si>
    <t>PARCIAL I</t>
  </si>
  <si>
    <t>PARCIAL II</t>
  </si>
  <si>
    <t xml:space="preserve">PLANILLA DE NOTAS PRIMER SEMESTRE </t>
  </si>
  <si>
    <t>COEVALUCIÓN</t>
  </si>
  <si>
    <t>FINAL I</t>
  </si>
  <si>
    <t>FINAL II</t>
  </si>
  <si>
    <t xml:space="preserve">PERIODO 2-2012 </t>
  </si>
  <si>
    <t>SEMESTRE I</t>
  </si>
  <si>
    <t xml:space="preserve">SEGUIMIENTOS  </t>
  </si>
  <si>
    <t>VALOR</t>
  </si>
  <si>
    <t xml:space="preserve">VALOR </t>
  </si>
  <si>
    <t>ESTUDIANTES</t>
  </si>
  <si>
    <t>Def Seg</t>
  </si>
  <si>
    <t>DEF</t>
  </si>
  <si>
    <t>OBSERVACIÓN</t>
  </si>
  <si>
    <t>MAX</t>
  </si>
  <si>
    <t>MIN</t>
  </si>
  <si>
    <t>Promedio</t>
  </si>
  <si>
    <t>codigo</t>
  </si>
  <si>
    <t>Nombre</t>
  </si>
  <si>
    <t>Seguimiento</t>
  </si>
  <si>
    <t>I parcial</t>
  </si>
  <si>
    <t>Coevaluacion</t>
  </si>
  <si>
    <t>Definitiva</t>
  </si>
  <si>
    <t>INFOMRE DE NOTAS</t>
  </si>
  <si>
    <t>EXA FINAL 2</t>
  </si>
  <si>
    <t>EXAFINAL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</si>
</sst>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6" formatCode="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0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9" fontId="4" fillId="0" borderId="0" xfId="0" applyNumberFormat="1" applyFont="1"/>
    <xf numFmtId="9" fontId="0" fillId="0" borderId="1" xfId="0" applyNumberForma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0" fillId="3" borderId="0" xfId="0" applyFill="1"/>
    <xf numFmtId="43" fontId="4" fillId="0" borderId="0" xfId="1" applyFont="1"/>
    <xf numFmtId="43" fontId="0" fillId="0" borderId="0" xfId="1" applyFon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4" fillId="0" borderId="1" xfId="1" applyFont="1" applyBorder="1"/>
    <xf numFmtId="43" fontId="3" fillId="0" borderId="1" xfId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5" fillId="0" borderId="1" xfId="1" applyFont="1" applyBorder="1" applyAlignment="1">
      <alignment horizontal="right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15</xdr:col>
      <xdr:colOff>10885</xdr:colOff>
      <xdr:row>7</xdr:row>
      <xdr:rowOff>127907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0"/>
          <a:ext cx="1925410" cy="15280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</xdr:col>
      <xdr:colOff>191276</xdr:colOff>
      <xdr:row>3</xdr:row>
      <xdr:rowOff>161925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162951" cy="7619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361951</xdr:colOff>
      <xdr:row>0</xdr:row>
      <xdr:rowOff>0</xdr:rowOff>
    </xdr:from>
    <xdr:ext cx="3062967" cy="1642382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1951" y="0"/>
          <a:ext cx="3062967" cy="164238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</xdr:rowOff>
    </xdr:from>
    <xdr:ext cx="1856402" cy="816428"/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56402" cy="81642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2</xdr:row>
      <xdr:rowOff>85725</xdr:rowOff>
    </xdr:from>
    <xdr:to>
      <xdr:col>2</xdr:col>
      <xdr:colOff>828675</xdr:colOff>
      <xdr:row>4</xdr:row>
      <xdr:rowOff>171450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466725"/>
          <a:ext cx="771525" cy="466725"/>
        </a:xfrm>
        <a:prstGeom prst="rect">
          <a:avLst/>
        </a:prstGeom>
      </xdr:spPr>
    </xdr:pic>
    <xdr:clientData/>
  </xdr:twoCellAnchor>
  <xdr:oneCellAnchor>
    <xdr:from>
      <xdr:col>7</xdr:col>
      <xdr:colOff>57150</xdr:colOff>
      <xdr:row>2</xdr:row>
      <xdr:rowOff>85725</xdr:rowOff>
    </xdr:from>
    <xdr:ext cx="771525" cy="466725"/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466725"/>
          <a:ext cx="771525" cy="466725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18</xdr:row>
      <xdr:rowOff>85725</xdr:rowOff>
    </xdr:from>
    <xdr:ext cx="771525" cy="466725"/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466725"/>
          <a:ext cx="771525" cy="466725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18</xdr:row>
      <xdr:rowOff>85725</xdr:rowOff>
    </xdr:from>
    <xdr:ext cx="771525" cy="466725"/>
    <xdr:pic>
      <xdr:nvPicPr>
        <xdr:cNvPr id="5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6575" y="466725"/>
          <a:ext cx="771525" cy="466725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34</xdr:row>
      <xdr:rowOff>85725</xdr:rowOff>
    </xdr:from>
    <xdr:ext cx="771525" cy="466725"/>
    <xdr:pic>
      <xdr:nvPicPr>
        <xdr:cNvPr id="6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466725"/>
          <a:ext cx="771525" cy="466725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34</xdr:row>
      <xdr:rowOff>85725</xdr:rowOff>
    </xdr:from>
    <xdr:ext cx="771525" cy="466725"/>
    <xdr:pic>
      <xdr:nvPicPr>
        <xdr:cNvPr id="7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6575" y="466725"/>
          <a:ext cx="771525" cy="466725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50</xdr:row>
      <xdr:rowOff>85725</xdr:rowOff>
    </xdr:from>
    <xdr:ext cx="771525" cy="466725"/>
    <xdr:pic>
      <xdr:nvPicPr>
        <xdr:cNvPr id="8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466725"/>
          <a:ext cx="771525" cy="466725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50</xdr:row>
      <xdr:rowOff>85725</xdr:rowOff>
    </xdr:from>
    <xdr:ext cx="771525" cy="466725"/>
    <xdr:pic>
      <xdr:nvPicPr>
        <xdr:cNvPr id="9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6575" y="466725"/>
          <a:ext cx="771525" cy="466725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66</xdr:row>
      <xdr:rowOff>85725</xdr:rowOff>
    </xdr:from>
    <xdr:ext cx="771525" cy="466725"/>
    <xdr:pic>
      <xdr:nvPicPr>
        <xdr:cNvPr id="10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466725"/>
          <a:ext cx="771525" cy="466725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66</xdr:row>
      <xdr:rowOff>85725</xdr:rowOff>
    </xdr:from>
    <xdr:ext cx="771525" cy="466725"/>
    <xdr:pic>
      <xdr:nvPicPr>
        <xdr:cNvPr id="11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6575" y="466725"/>
          <a:ext cx="771525" cy="466725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82</xdr:row>
      <xdr:rowOff>85725</xdr:rowOff>
    </xdr:from>
    <xdr:ext cx="771525" cy="466725"/>
    <xdr:pic>
      <xdr:nvPicPr>
        <xdr:cNvPr id="1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466725"/>
          <a:ext cx="771525" cy="466725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82</xdr:row>
      <xdr:rowOff>85725</xdr:rowOff>
    </xdr:from>
    <xdr:ext cx="771525" cy="466725"/>
    <xdr:pic>
      <xdr:nvPicPr>
        <xdr:cNvPr id="13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6575" y="466725"/>
          <a:ext cx="771525" cy="466725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98</xdr:row>
      <xdr:rowOff>85725</xdr:rowOff>
    </xdr:from>
    <xdr:ext cx="771525" cy="466725"/>
    <xdr:pic>
      <xdr:nvPicPr>
        <xdr:cNvPr id="14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466725"/>
          <a:ext cx="771525" cy="466725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98</xdr:row>
      <xdr:rowOff>85725</xdr:rowOff>
    </xdr:from>
    <xdr:ext cx="771525" cy="466725"/>
    <xdr:pic>
      <xdr:nvPicPr>
        <xdr:cNvPr id="15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6575" y="466725"/>
          <a:ext cx="771525" cy="466725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114</xdr:row>
      <xdr:rowOff>85725</xdr:rowOff>
    </xdr:from>
    <xdr:ext cx="771525" cy="466725"/>
    <xdr:pic>
      <xdr:nvPicPr>
        <xdr:cNvPr id="16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466725"/>
          <a:ext cx="771525" cy="466725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114</xdr:row>
      <xdr:rowOff>85725</xdr:rowOff>
    </xdr:from>
    <xdr:ext cx="771525" cy="466725"/>
    <xdr:pic>
      <xdr:nvPicPr>
        <xdr:cNvPr id="17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6575" y="466725"/>
          <a:ext cx="771525" cy="466725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130</xdr:row>
      <xdr:rowOff>85725</xdr:rowOff>
    </xdr:from>
    <xdr:ext cx="771525" cy="466725"/>
    <xdr:pic>
      <xdr:nvPicPr>
        <xdr:cNvPr id="18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466725"/>
          <a:ext cx="771525" cy="466725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130</xdr:row>
      <xdr:rowOff>85725</xdr:rowOff>
    </xdr:from>
    <xdr:ext cx="771525" cy="466725"/>
    <xdr:pic>
      <xdr:nvPicPr>
        <xdr:cNvPr id="19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6575" y="466725"/>
          <a:ext cx="771525" cy="466725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146</xdr:row>
      <xdr:rowOff>85725</xdr:rowOff>
    </xdr:from>
    <xdr:ext cx="771525" cy="466725"/>
    <xdr:pic>
      <xdr:nvPicPr>
        <xdr:cNvPr id="20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466725"/>
          <a:ext cx="771525" cy="466725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146</xdr:row>
      <xdr:rowOff>85725</xdr:rowOff>
    </xdr:from>
    <xdr:ext cx="771525" cy="466725"/>
    <xdr:pic>
      <xdr:nvPicPr>
        <xdr:cNvPr id="21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6575" y="466725"/>
          <a:ext cx="771525" cy="4667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O34"/>
  <sheetViews>
    <sheetView topLeftCell="A9" workbookViewId="0">
      <selection activeCell="A9" sqref="A1:XFD1048576"/>
    </sheetView>
  </sheetViews>
  <sheetFormatPr baseColWidth="10" defaultRowHeight="15.75" x14ac:dyDescent="0.25"/>
  <cols>
    <col min="1" max="1" width="5.7109375" style="1" customWidth="1"/>
    <col min="2" max="2" width="23.85546875" style="1" bestFit="1" customWidth="1"/>
    <col min="3" max="10" width="5.7109375" style="1" customWidth="1"/>
    <col min="11" max="11" width="9.42578125" style="1" bestFit="1" customWidth="1"/>
    <col min="12" max="12" width="10" style="1" bestFit="1" customWidth="1"/>
    <col min="13" max="13" width="7.140625" style="1" bestFit="1" customWidth="1"/>
    <col min="14" max="14" width="7.7109375" style="1" bestFit="1" customWidth="1"/>
    <col min="15" max="15" width="13.85546875" style="1" bestFit="1" customWidth="1"/>
    <col min="16" max="16384" width="11.42578125" style="1"/>
  </cols>
  <sheetData>
    <row r="8" spans="1:15" ht="16.5" thickBot="1" x14ac:dyDescent="0.3"/>
    <row r="9" spans="1:15" ht="15.75" customHeight="1" x14ac:dyDescent="0.25">
      <c r="A9" s="27" t="s">
        <v>22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ht="15.75" customHeight="1" thickBot="1" x14ac:dyDescent="0.3">
      <c r="A10" s="29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5" ht="14.25" customHeight="1" thickBot="1" x14ac:dyDescent="0.3">
      <c r="A11" s="31" t="s">
        <v>26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</row>
    <row r="12" spans="1:15" ht="15.75" customHeight="1" thickTop="1" thickBot="1" x14ac:dyDescent="0.3">
      <c r="A12" s="32" t="s">
        <v>31</v>
      </c>
      <c r="B12" s="32"/>
      <c r="C12" s="33">
        <v>0.3</v>
      </c>
      <c r="D12" s="33"/>
      <c r="E12" s="33"/>
      <c r="F12" s="33"/>
      <c r="G12" s="33"/>
      <c r="H12" s="33"/>
      <c r="I12" s="33"/>
      <c r="J12" s="33"/>
      <c r="K12" s="16">
        <v>0.2</v>
      </c>
      <c r="L12" s="16">
        <v>0.2</v>
      </c>
      <c r="M12" s="16">
        <v>0.1</v>
      </c>
      <c r="N12" s="16">
        <v>0.1</v>
      </c>
      <c r="O12" s="16">
        <v>0.1</v>
      </c>
    </row>
    <row r="13" spans="1:15" ht="15.75" customHeight="1" thickTop="1" thickBot="1" x14ac:dyDescent="0.3">
      <c r="A13" s="32"/>
      <c r="B13" s="32"/>
      <c r="C13" s="34" t="s">
        <v>28</v>
      </c>
      <c r="D13" s="34"/>
      <c r="E13" s="34"/>
      <c r="F13" s="34"/>
      <c r="G13" s="34"/>
      <c r="H13" s="34"/>
      <c r="I13" s="34"/>
      <c r="J13" s="34"/>
      <c r="K13" s="9" t="s">
        <v>20</v>
      </c>
      <c r="L13" s="9" t="s">
        <v>21</v>
      </c>
      <c r="M13" s="9" t="s">
        <v>24</v>
      </c>
      <c r="N13" s="9" t="s">
        <v>25</v>
      </c>
      <c r="O13" s="9" t="s">
        <v>23</v>
      </c>
    </row>
    <row r="14" spans="1:15" ht="15.75" customHeight="1" thickTop="1" thickBot="1" x14ac:dyDescent="0.3">
      <c r="A14" s="3">
        <v>1</v>
      </c>
      <c r="B14" s="3" t="s">
        <v>8</v>
      </c>
      <c r="C14" s="10">
        <v>4.3</v>
      </c>
      <c r="D14" s="10">
        <v>1.2</v>
      </c>
      <c r="E14" s="10">
        <v>2.9</v>
      </c>
      <c r="F14" s="10">
        <v>4.5</v>
      </c>
      <c r="G14" s="10">
        <v>4.8</v>
      </c>
      <c r="H14" s="10">
        <v>3.9</v>
      </c>
      <c r="I14" s="12">
        <v>4.2</v>
      </c>
      <c r="J14" s="12">
        <v>4</v>
      </c>
      <c r="K14" s="10">
        <v>3.8</v>
      </c>
      <c r="L14" s="10">
        <v>4.3</v>
      </c>
      <c r="M14" s="12">
        <v>3.4</v>
      </c>
      <c r="N14" s="12">
        <v>2.9</v>
      </c>
      <c r="O14" s="10">
        <v>3.5</v>
      </c>
    </row>
    <row r="15" spans="1:15" s="2" customFormat="1" ht="17.25" thickTop="1" thickBot="1" x14ac:dyDescent="0.3">
      <c r="A15" s="3">
        <v>2</v>
      </c>
      <c r="B15" s="3" t="s">
        <v>4</v>
      </c>
      <c r="C15" s="12">
        <v>4</v>
      </c>
      <c r="D15" s="12">
        <v>4.0999999999999996</v>
      </c>
      <c r="E15" s="12">
        <v>3.8</v>
      </c>
      <c r="F15" s="12">
        <v>2.2000000000000002</v>
      </c>
      <c r="G15" s="12">
        <v>1.9</v>
      </c>
      <c r="H15" s="12">
        <v>3</v>
      </c>
      <c r="I15" s="12">
        <v>4.8</v>
      </c>
      <c r="J15" s="12">
        <v>5</v>
      </c>
      <c r="K15" s="12">
        <v>4.5999999999999996</v>
      </c>
      <c r="L15" s="12">
        <v>3.2</v>
      </c>
      <c r="M15" s="12">
        <v>2.5</v>
      </c>
      <c r="N15" s="12">
        <v>4.2</v>
      </c>
      <c r="O15" s="13">
        <v>4</v>
      </c>
    </row>
    <row r="16" spans="1:15" s="2" customFormat="1" ht="17.25" thickTop="1" thickBot="1" x14ac:dyDescent="0.3">
      <c r="A16" s="3">
        <v>3</v>
      </c>
      <c r="B16" s="3" t="s">
        <v>14</v>
      </c>
      <c r="C16" s="12">
        <v>4.5</v>
      </c>
      <c r="D16" s="12">
        <v>3.8</v>
      </c>
      <c r="E16" s="12">
        <v>4.2</v>
      </c>
      <c r="F16" s="12">
        <v>4</v>
      </c>
      <c r="G16" s="12">
        <v>5</v>
      </c>
      <c r="H16" s="12">
        <v>5</v>
      </c>
      <c r="I16" s="12">
        <v>5</v>
      </c>
      <c r="J16" s="12">
        <v>4.8</v>
      </c>
      <c r="K16" s="12">
        <v>4.5</v>
      </c>
      <c r="L16" s="12">
        <v>4.5999999999999996</v>
      </c>
      <c r="M16" s="12">
        <v>3.8</v>
      </c>
      <c r="N16" s="12">
        <v>4.5</v>
      </c>
      <c r="O16" s="12">
        <v>4</v>
      </c>
    </row>
    <row r="17" spans="1:15" ht="17.25" thickTop="1" thickBot="1" x14ac:dyDescent="0.3">
      <c r="A17" s="3">
        <v>4</v>
      </c>
      <c r="B17" s="3" t="s">
        <v>13</v>
      </c>
      <c r="C17" s="12">
        <v>3.5</v>
      </c>
      <c r="D17" s="12">
        <v>4</v>
      </c>
      <c r="E17" s="12">
        <v>4.8</v>
      </c>
      <c r="F17" s="12">
        <v>5</v>
      </c>
      <c r="G17" s="12">
        <v>2.5</v>
      </c>
      <c r="H17" s="12">
        <v>3.9</v>
      </c>
      <c r="I17" s="12">
        <v>3.5</v>
      </c>
      <c r="J17" s="12">
        <v>4.5</v>
      </c>
      <c r="K17" s="12">
        <v>2.9</v>
      </c>
      <c r="L17" s="12">
        <v>3</v>
      </c>
      <c r="M17" s="12">
        <v>4.5</v>
      </c>
      <c r="N17" s="12">
        <v>1</v>
      </c>
      <c r="O17" s="12">
        <v>3.5</v>
      </c>
    </row>
    <row r="18" spans="1:15" ht="17.25" thickTop="1" thickBot="1" x14ac:dyDescent="0.3">
      <c r="A18" s="3">
        <v>5</v>
      </c>
      <c r="B18" s="3" t="s">
        <v>11</v>
      </c>
      <c r="C18" s="12">
        <v>5</v>
      </c>
      <c r="D18" s="12">
        <v>3.9</v>
      </c>
      <c r="E18" s="12">
        <v>5</v>
      </c>
      <c r="F18" s="12">
        <v>4.8</v>
      </c>
      <c r="G18" s="12">
        <v>4.3</v>
      </c>
      <c r="H18" s="12">
        <v>0</v>
      </c>
      <c r="I18" s="12">
        <v>2.2999999999999998</v>
      </c>
      <c r="J18" s="12">
        <v>5</v>
      </c>
      <c r="K18" s="12">
        <v>3.2</v>
      </c>
      <c r="L18" s="12">
        <v>5</v>
      </c>
      <c r="M18" s="12">
        <v>4.5</v>
      </c>
      <c r="N18" s="12">
        <v>5</v>
      </c>
      <c r="O18" s="12">
        <v>3</v>
      </c>
    </row>
    <row r="19" spans="1:15" ht="17.25" thickTop="1" thickBot="1" x14ac:dyDescent="0.3">
      <c r="A19" s="3">
        <v>6</v>
      </c>
      <c r="B19" s="3" t="s">
        <v>2</v>
      </c>
      <c r="C19" s="12">
        <v>3.2</v>
      </c>
      <c r="D19" s="12">
        <v>2.4</v>
      </c>
      <c r="E19" s="12">
        <v>3.5</v>
      </c>
      <c r="F19" s="12">
        <v>4.5</v>
      </c>
      <c r="G19" s="12">
        <v>4.5</v>
      </c>
      <c r="H19" s="12">
        <v>5</v>
      </c>
      <c r="I19" s="12">
        <v>2.9</v>
      </c>
      <c r="J19" s="12">
        <v>1</v>
      </c>
      <c r="K19" s="12">
        <v>4.9000000000000004</v>
      </c>
      <c r="L19" s="12">
        <v>4.3</v>
      </c>
      <c r="M19" s="12">
        <v>4.5</v>
      </c>
      <c r="N19" s="12">
        <v>5</v>
      </c>
      <c r="O19" s="12">
        <v>3.5</v>
      </c>
    </row>
    <row r="20" spans="1:15" ht="17.25" thickTop="1" thickBot="1" x14ac:dyDescent="0.3">
      <c r="A20" s="3">
        <v>7</v>
      </c>
      <c r="B20" s="3" t="s">
        <v>0</v>
      </c>
      <c r="C20" s="12">
        <v>5</v>
      </c>
      <c r="D20" s="12">
        <v>5</v>
      </c>
      <c r="E20" s="12">
        <v>2.2999999999999998</v>
      </c>
      <c r="F20" s="12">
        <v>5</v>
      </c>
      <c r="G20" s="12">
        <v>3.8</v>
      </c>
      <c r="H20" s="12">
        <v>4.8</v>
      </c>
      <c r="I20" s="12">
        <v>4.5999999999999996</v>
      </c>
      <c r="J20" s="12">
        <v>4.5</v>
      </c>
      <c r="K20" s="12">
        <v>2</v>
      </c>
      <c r="L20" s="12">
        <v>5</v>
      </c>
      <c r="M20" s="12">
        <v>3.9</v>
      </c>
      <c r="N20" s="12">
        <v>2</v>
      </c>
      <c r="O20" s="12">
        <v>4.5</v>
      </c>
    </row>
    <row r="21" spans="1:15" ht="17.25" thickTop="1" thickBot="1" x14ac:dyDescent="0.3">
      <c r="A21" s="3">
        <v>8</v>
      </c>
      <c r="B21" s="3" t="s">
        <v>17</v>
      </c>
      <c r="C21" s="12">
        <v>2.8</v>
      </c>
      <c r="D21" s="12">
        <v>2.2999999999999998</v>
      </c>
      <c r="E21" s="12">
        <v>2.9</v>
      </c>
      <c r="F21" s="12">
        <v>1.9</v>
      </c>
      <c r="G21" s="12">
        <v>0</v>
      </c>
      <c r="H21" s="12">
        <v>1.6</v>
      </c>
      <c r="I21" s="12">
        <v>1</v>
      </c>
      <c r="J21" s="12">
        <v>1.8</v>
      </c>
      <c r="K21" s="12">
        <v>3</v>
      </c>
      <c r="L21" s="12">
        <v>3.9</v>
      </c>
      <c r="M21" s="12">
        <v>3</v>
      </c>
      <c r="N21" s="12">
        <v>3.5</v>
      </c>
      <c r="O21" s="12">
        <v>4.2</v>
      </c>
    </row>
    <row r="22" spans="1:15" ht="17.25" thickTop="1" thickBot="1" x14ac:dyDescent="0.3">
      <c r="A22" s="3">
        <v>9</v>
      </c>
      <c r="B22" s="3" t="s">
        <v>16</v>
      </c>
      <c r="C22" s="12">
        <v>0</v>
      </c>
      <c r="D22" s="12">
        <v>3.9</v>
      </c>
      <c r="E22" s="12">
        <v>4.2</v>
      </c>
      <c r="F22" s="12">
        <v>4</v>
      </c>
      <c r="G22" s="12">
        <v>1</v>
      </c>
      <c r="H22" s="12">
        <v>5</v>
      </c>
      <c r="I22" s="12">
        <v>3.2</v>
      </c>
      <c r="J22" s="12">
        <v>2.5</v>
      </c>
      <c r="K22" s="12">
        <v>2.5</v>
      </c>
      <c r="L22" s="12">
        <v>1.3</v>
      </c>
      <c r="M22" s="12">
        <v>3.1</v>
      </c>
      <c r="N22" s="12">
        <v>2.2999999999999998</v>
      </c>
      <c r="O22" s="12">
        <v>2.2000000000000002</v>
      </c>
    </row>
    <row r="23" spans="1:15" ht="17.25" thickTop="1" thickBot="1" x14ac:dyDescent="0.3">
      <c r="A23" s="3">
        <v>10</v>
      </c>
      <c r="B23" s="3" t="s">
        <v>5</v>
      </c>
      <c r="C23" s="12">
        <v>3</v>
      </c>
      <c r="D23" s="12">
        <v>4.9000000000000004</v>
      </c>
      <c r="E23" s="12">
        <v>4.5</v>
      </c>
      <c r="F23" s="12">
        <v>5</v>
      </c>
      <c r="G23" s="12">
        <v>3.5</v>
      </c>
      <c r="H23" s="12">
        <v>4.3</v>
      </c>
      <c r="I23" s="12">
        <v>5</v>
      </c>
      <c r="J23" s="12">
        <v>4.8</v>
      </c>
      <c r="K23" s="12">
        <v>3.8</v>
      </c>
      <c r="L23" s="12">
        <v>5</v>
      </c>
      <c r="M23" s="12">
        <v>5</v>
      </c>
      <c r="N23" s="12">
        <v>4.8</v>
      </c>
      <c r="O23" s="12">
        <v>4.5</v>
      </c>
    </row>
    <row r="24" spans="1:15" ht="17.25" thickTop="1" thickBot="1" x14ac:dyDescent="0.3">
      <c r="A24" s="3">
        <v>11</v>
      </c>
      <c r="B24" s="3" t="s">
        <v>19</v>
      </c>
      <c r="C24" s="12">
        <v>0.9</v>
      </c>
      <c r="D24" s="12">
        <v>4.8</v>
      </c>
      <c r="E24" s="12">
        <v>4.9000000000000004</v>
      </c>
      <c r="F24" s="12">
        <v>3.6</v>
      </c>
      <c r="G24" s="12">
        <v>5</v>
      </c>
      <c r="H24" s="12">
        <v>3.5</v>
      </c>
      <c r="I24" s="12">
        <v>4.8</v>
      </c>
      <c r="J24" s="12">
        <v>4.5999999999999996</v>
      </c>
      <c r="K24" s="12">
        <v>4.5</v>
      </c>
      <c r="L24" s="12">
        <v>5</v>
      </c>
      <c r="M24" s="12">
        <v>4.3</v>
      </c>
      <c r="N24" s="12">
        <v>4.5999999999999996</v>
      </c>
      <c r="O24" s="12">
        <v>3</v>
      </c>
    </row>
    <row r="25" spans="1:15" ht="17.25" thickTop="1" thickBot="1" x14ac:dyDescent="0.3">
      <c r="A25" s="3">
        <v>12</v>
      </c>
      <c r="B25" s="3" t="s">
        <v>10</v>
      </c>
      <c r="C25" s="12">
        <v>1.2</v>
      </c>
      <c r="D25" s="12">
        <v>2.6</v>
      </c>
      <c r="E25" s="12">
        <v>5</v>
      </c>
      <c r="F25" s="12">
        <v>4.5</v>
      </c>
      <c r="G25" s="12">
        <v>5</v>
      </c>
      <c r="H25" s="12">
        <v>4.0999999999999996</v>
      </c>
      <c r="I25" s="12">
        <v>3.8</v>
      </c>
      <c r="J25" s="12">
        <v>2.2000000000000002</v>
      </c>
      <c r="K25" s="12">
        <v>4.5</v>
      </c>
      <c r="L25" s="12">
        <v>4</v>
      </c>
      <c r="M25" s="12">
        <v>3.5</v>
      </c>
      <c r="N25" s="12">
        <v>4.8</v>
      </c>
      <c r="O25" s="12">
        <v>4.3</v>
      </c>
    </row>
    <row r="26" spans="1:15" ht="17.25" thickTop="1" thickBot="1" x14ac:dyDescent="0.3">
      <c r="A26" s="3">
        <v>13</v>
      </c>
      <c r="B26" s="3" t="s">
        <v>9</v>
      </c>
      <c r="C26" s="12">
        <v>5</v>
      </c>
      <c r="D26" s="12">
        <v>5</v>
      </c>
      <c r="E26" s="12">
        <v>5</v>
      </c>
      <c r="F26" s="12">
        <v>2.9</v>
      </c>
      <c r="G26" s="12">
        <v>5</v>
      </c>
      <c r="H26" s="12">
        <v>3.8</v>
      </c>
      <c r="I26" s="12">
        <v>4.2</v>
      </c>
      <c r="J26" s="12">
        <v>4</v>
      </c>
      <c r="K26" s="12">
        <v>4.5</v>
      </c>
      <c r="L26" s="12">
        <v>4</v>
      </c>
      <c r="M26" s="12">
        <v>4.0999999999999996</v>
      </c>
      <c r="N26" s="12">
        <v>3.1</v>
      </c>
      <c r="O26" s="12">
        <v>4.5</v>
      </c>
    </row>
    <row r="27" spans="1:15" ht="17.25" thickTop="1" thickBot="1" x14ac:dyDescent="0.3">
      <c r="A27" s="3">
        <v>14</v>
      </c>
      <c r="B27" s="3" t="s">
        <v>18</v>
      </c>
      <c r="C27" s="12">
        <v>5</v>
      </c>
      <c r="D27" s="12">
        <v>4.5</v>
      </c>
      <c r="E27" s="12">
        <v>5</v>
      </c>
      <c r="F27" s="12">
        <v>3.2</v>
      </c>
      <c r="G27" s="12">
        <v>4.5</v>
      </c>
      <c r="H27" s="12">
        <v>4</v>
      </c>
      <c r="I27" s="12">
        <v>4.8</v>
      </c>
      <c r="J27" s="12">
        <v>5</v>
      </c>
      <c r="K27" s="12">
        <v>3.9</v>
      </c>
      <c r="L27" s="12">
        <v>3.6</v>
      </c>
      <c r="M27" s="12">
        <v>3.8</v>
      </c>
      <c r="N27" s="12">
        <v>5</v>
      </c>
      <c r="O27" s="12">
        <v>3</v>
      </c>
    </row>
    <row r="28" spans="1:15" ht="17.25" thickTop="1" thickBot="1" x14ac:dyDescent="0.3">
      <c r="A28" s="3">
        <v>15</v>
      </c>
      <c r="B28" s="3" t="s">
        <v>15</v>
      </c>
      <c r="C28" s="12">
        <v>5</v>
      </c>
      <c r="D28" s="12">
        <v>4.2</v>
      </c>
      <c r="E28" s="12">
        <v>4.5</v>
      </c>
      <c r="F28" s="12">
        <v>2.5</v>
      </c>
      <c r="G28" s="12">
        <v>5</v>
      </c>
      <c r="H28" s="12">
        <v>3.9</v>
      </c>
      <c r="I28" s="12">
        <v>5</v>
      </c>
      <c r="J28" s="12">
        <v>4.8</v>
      </c>
      <c r="K28" s="12">
        <v>0</v>
      </c>
      <c r="L28" s="12">
        <v>3.1</v>
      </c>
      <c r="M28" s="12">
        <v>4</v>
      </c>
      <c r="N28" s="12">
        <v>4.3</v>
      </c>
      <c r="O28" s="12">
        <v>4</v>
      </c>
    </row>
    <row r="29" spans="1:15" ht="17.25" thickTop="1" thickBot="1" x14ac:dyDescent="0.3">
      <c r="A29" s="3">
        <v>16</v>
      </c>
      <c r="B29" s="3" t="s">
        <v>1</v>
      </c>
      <c r="C29" s="12">
        <v>4.9000000000000004</v>
      </c>
      <c r="D29" s="12">
        <v>3.2</v>
      </c>
      <c r="E29" s="12">
        <v>4.9000000000000004</v>
      </c>
      <c r="F29" s="12">
        <v>3.5</v>
      </c>
      <c r="G29" s="12">
        <v>3.9</v>
      </c>
      <c r="H29" s="12">
        <v>4.5</v>
      </c>
      <c r="I29" s="12">
        <v>3.5</v>
      </c>
      <c r="J29" s="12">
        <v>4.5</v>
      </c>
      <c r="K29" s="12">
        <v>4.8</v>
      </c>
      <c r="L29" s="12">
        <v>3.7</v>
      </c>
      <c r="M29" s="12">
        <v>3.9</v>
      </c>
      <c r="N29" s="12">
        <v>3.5</v>
      </c>
      <c r="O29" s="12">
        <v>3.5</v>
      </c>
    </row>
    <row r="30" spans="1:15" ht="17.25" thickTop="1" thickBot="1" x14ac:dyDescent="0.3">
      <c r="A30" s="3">
        <v>17</v>
      </c>
      <c r="B30" s="3" t="s">
        <v>6</v>
      </c>
      <c r="C30" s="12">
        <v>3.9</v>
      </c>
      <c r="D30" s="12">
        <v>5</v>
      </c>
      <c r="E30" s="12">
        <v>4.8</v>
      </c>
      <c r="F30" s="12">
        <v>4</v>
      </c>
      <c r="G30" s="12">
        <v>5</v>
      </c>
      <c r="H30" s="12">
        <v>5</v>
      </c>
      <c r="I30" s="12">
        <v>2.2999999999999998</v>
      </c>
      <c r="J30" s="12">
        <v>5</v>
      </c>
      <c r="K30" s="12">
        <v>3.7</v>
      </c>
      <c r="L30" s="12">
        <v>4.5</v>
      </c>
      <c r="M30" s="12">
        <v>4.5</v>
      </c>
      <c r="N30" s="12">
        <v>4.0999999999999996</v>
      </c>
      <c r="O30" s="12">
        <v>4.5</v>
      </c>
    </row>
    <row r="31" spans="1:15" ht="17.25" thickTop="1" thickBot="1" x14ac:dyDescent="0.3">
      <c r="A31" s="3">
        <v>18</v>
      </c>
      <c r="B31" s="3" t="s">
        <v>7</v>
      </c>
      <c r="C31" s="12">
        <v>3.8</v>
      </c>
      <c r="D31" s="12">
        <v>4.8</v>
      </c>
      <c r="E31" s="12">
        <v>4.5999999999999996</v>
      </c>
      <c r="F31" s="12">
        <v>5</v>
      </c>
      <c r="G31" s="12">
        <v>5</v>
      </c>
      <c r="H31" s="12">
        <v>3.4</v>
      </c>
      <c r="I31" s="12">
        <v>2.9</v>
      </c>
      <c r="J31" s="12">
        <v>1</v>
      </c>
      <c r="K31" s="12">
        <v>3.8</v>
      </c>
      <c r="L31" s="12">
        <v>5</v>
      </c>
      <c r="M31" s="12">
        <v>5</v>
      </c>
      <c r="N31" s="12">
        <v>3.8</v>
      </c>
      <c r="O31" s="12">
        <v>4.5</v>
      </c>
    </row>
    <row r="32" spans="1:15" ht="17.25" thickTop="1" thickBot="1" x14ac:dyDescent="0.3">
      <c r="A32" s="3">
        <v>19</v>
      </c>
      <c r="B32" s="3" t="s">
        <v>3</v>
      </c>
      <c r="C32" s="12">
        <v>5</v>
      </c>
      <c r="D32" s="12">
        <v>4.9000000000000004</v>
      </c>
      <c r="E32" s="12">
        <v>4.2</v>
      </c>
      <c r="F32" s="12">
        <v>4</v>
      </c>
      <c r="G32" s="12">
        <v>4.8</v>
      </c>
      <c r="H32" s="12">
        <v>5</v>
      </c>
      <c r="I32" s="12">
        <v>4.5999999999999996</v>
      </c>
      <c r="J32" s="12">
        <v>4.5</v>
      </c>
      <c r="K32" s="12">
        <v>3.5</v>
      </c>
      <c r="L32" s="12">
        <v>5</v>
      </c>
      <c r="M32" s="12">
        <v>4</v>
      </c>
      <c r="N32" s="12">
        <v>4</v>
      </c>
      <c r="O32" s="12">
        <v>4.5</v>
      </c>
    </row>
    <row r="33" spans="1:15" ht="17.25" thickTop="1" thickBot="1" x14ac:dyDescent="0.3">
      <c r="A33" s="3">
        <v>20</v>
      </c>
      <c r="B33" s="3" t="s">
        <v>12</v>
      </c>
      <c r="C33" s="12">
        <v>4</v>
      </c>
      <c r="D33" s="12">
        <v>5</v>
      </c>
      <c r="E33" s="12">
        <v>3.6</v>
      </c>
      <c r="F33" s="12">
        <v>4</v>
      </c>
      <c r="G33" s="12">
        <v>4.8</v>
      </c>
      <c r="H33" s="12">
        <v>3.2</v>
      </c>
      <c r="I33" s="12">
        <v>4.5</v>
      </c>
      <c r="J33" s="12">
        <v>4.5999999999999996</v>
      </c>
      <c r="K33" s="12">
        <v>4</v>
      </c>
      <c r="L33" s="12">
        <v>5</v>
      </c>
      <c r="M33" s="12">
        <v>4</v>
      </c>
      <c r="N33" s="12">
        <v>3.9</v>
      </c>
      <c r="O33" s="12">
        <v>3.5</v>
      </c>
    </row>
    <row r="34" spans="1:15" ht="16.5" thickTop="1" x14ac:dyDescent="0.25">
      <c r="N34" s="4"/>
    </row>
  </sheetData>
  <mergeCells count="5">
    <mergeCell ref="A9:O10"/>
    <mergeCell ref="A11:O11"/>
    <mergeCell ref="A12:B13"/>
    <mergeCell ref="C12:J12"/>
    <mergeCell ref="C13:J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X38"/>
  <sheetViews>
    <sheetView topLeftCell="A10" workbookViewId="0">
      <selection activeCell="A34" sqref="A34"/>
    </sheetView>
  </sheetViews>
  <sheetFormatPr baseColWidth="10" defaultRowHeight="15.75" x14ac:dyDescent="0.25"/>
  <cols>
    <col min="1" max="1" width="6.28515625" style="1" customWidth="1"/>
    <col min="2" max="2" width="23.85546875" style="1" bestFit="1" customWidth="1"/>
    <col min="3" max="5" width="5.7109375" style="1" customWidth="1"/>
    <col min="6" max="6" width="6.42578125" style="1" bestFit="1" customWidth="1"/>
    <col min="7" max="10" width="5.7109375" style="1" customWidth="1"/>
    <col min="11" max="11" width="7.85546875" style="20" customWidth="1"/>
    <col min="12" max="12" width="8" style="1" customWidth="1"/>
    <col min="13" max="13" width="9.42578125" style="1" bestFit="1" customWidth="1"/>
    <col min="14" max="14" width="9.42578125" style="1" customWidth="1"/>
    <col min="15" max="15" width="10" style="1" bestFit="1" customWidth="1"/>
    <col min="16" max="16" width="10" style="1" customWidth="1"/>
    <col min="17" max="17" width="7.140625" style="1" bestFit="1" customWidth="1"/>
    <col min="18" max="18" width="9.42578125" style="1" bestFit="1" customWidth="1"/>
    <col min="19" max="19" width="7.7109375" style="1" bestFit="1" customWidth="1"/>
    <col min="20" max="20" width="13.85546875" style="1" customWidth="1"/>
    <col min="21" max="21" width="13.85546875" style="1" bestFit="1" customWidth="1"/>
    <col min="22" max="22" width="8.28515625" style="1" customWidth="1"/>
    <col min="23" max="23" width="7.28515625" style="20" customWidth="1"/>
    <col min="24" max="24" width="16.28515625" style="1" customWidth="1"/>
    <col min="25" max="16384" width="11.42578125" style="1"/>
  </cols>
  <sheetData>
    <row r="8" spans="1:24" ht="16.5" thickBot="1" x14ac:dyDescent="0.3"/>
    <row r="9" spans="1:24" ht="15.75" customHeight="1" x14ac:dyDescent="0.25">
      <c r="A9" s="27" t="s">
        <v>22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35"/>
    </row>
    <row r="10" spans="1:24" ht="15.75" customHeight="1" thickBot="1" x14ac:dyDescent="0.3">
      <c r="A10" s="29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6"/>
    </row>
    <row r="11" spans="1:24" ht="14.25" customHeight="1" thickBot="1" x14ac:dyDescent="0.3">
      <c r="A11" s="31" t="s">
        <v>26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</row>
    <row r="12" spans="1:24" ht="15.75" customHeight="1" thickTop="1" thickBot="1" x14ac:dyDescent="0.3">
      <c r="A12" s="32" t="s">
        <v>31</v>
      </c>
      <c r="B12" s="32"/>
      <c r="C12" s="33"/>
      <c r="D12" s="33"/>
      <c r="E12" s="33"/>
      <c r="F12" s="33"/>
      <c r="G12" s="33"/>
      <c r="H12" s="33"/>
      <c r="I12" s="33"/>
      <c r="J12" s="33"/>
      <c r="K12" s="21"/>
      <c r="L12" s="17"/>
      <c r="N12" s="6" t="s">
        <v>29</v>
      </c>
      <c r="P12" s="7" t="s">
        <v>30</v>
      </c>
      <c r="R12" s="7" t="s">
        <v>30</v>
      </c>
      <c r="T12" s="7" t="s">
        <v>30</v>
      </c>
      <c r="V12" s="7" t="s">
        <v>30</v>
      </c>
      <c r="W12" s="24" t="s">
        <v>30</v>
      </c>
      <c r="X12" s="8" t="s">
        <v>27</v>
      </c>
    </row>
    <row r="13" spans="1:24" ht="15.75" customHeight="1" thickTop="1" thickBot="1" x14ac:dyDescent="0.3">
      <c r="A13" s="32"/>
      <c r="B13" s="32"/>
      <c r="C13" s="34" t="s">
        <v>28</v>
      </c>
      <c r="D13" s="34"/>
      <c r="E13" s="34"/>
      <c r="F13" s="34"/>
      <c r="G13" s="34"/>
      <c r="H13" s="34"/>
      <c r="I13" s="34"/>
      <c r="J13" s="34"/>
      <c r="K13" s="22" t="s">
        <v>32</v>
      </c>
      <c r="L13" s="16">
        <v>0.3</v>
      </c>
      <c r="M13" s="9" t="s">
        <v>20</v>
      </c>
      <c r="N13" s="5">
        <v>0.2</v>
      </c>
      <c r="O13" s="9" t="s">
        <v>21</v>
      </c>
      <c r="P13" s="5">
        <v>0.2</v>
      </c>
      <c r="Q13" s="9" t="s">
        <v>24</v>
      </c>
      <c r="R13" s="5">
        <v>0.1</v>
      </c>
      <c r="S13" s="9" t="s">
        <v>25</v>
      </c>
      <c r="T13" s="5">
        <v>0.1</v>
      </c>
      <c r="U13" s="9" t="s">
        <v>23</v>
      </c>
      <c r="V13" s="5">
        <v>0.1</v>
      </c>
      <c r="W13" s="24" t="s">
        <v>33</v>
      </c>
      <c r="X13" s="8" t="s">
        <v>34</v>
      </c>
    </row>
    <row r="14" spans="1:24" ht="15.75" customHeight="1" thickTop="1" thickBot="1" x14ac:dyDescent="0.3">
      <c r="A14" s="3">
        <v>1</v>
      </c>
      <c r="B14" s="3" t="str">
        <f>IF(ISBLANK(A14),"",IF(ISERROR(VLOOKUP($A14,datosestudiantes,2,FALSE)),"no existe",VLOOKUP($A14,datosestudiantes,2,FALSE)))</f>
        <v>ALEJANDRO SEPULVEDA</v>
      </c>
      <c r="C14" s="3">
        <f>IF(ISERROR(VLOOKUP($A14,datosestudiantes,3,FALSE)),"",VLOOKUP($A14,datosestudiantes,3,FALSE))</f>
        <v>4.3</v>
      </c>
      <c r="D14" s="3">
        <f t="shared" ref="D14:E33" si="0">IF(ISERROR(VLOOKUP($A14,datosestudiantes,4,FALSE)),"",VLOOKUP($A14,datosestudiantes,4,FALSE))</f>
        <v>1.2</v>
      </c>
      <c r="E14" s="3">
        <f t="shared" si="0"/>
        <v>1.2</v>
      </c>
      <c r="F14" s="23">
        <f t="shared" ref="F14:F33" si="1">IF(ISERROR(VLOOKUP($A14,datosestudiantes,6,FALSE)),"",VLOOKUP($A14,datosestudiantes,6,FALSE))</f>
        <v>4.5</v>
      </c>
      <c r="G14" s="3">
        <f t="shared" ref="G14:G33" si="2">IF(ISERROR(VLOOKUP($A14,datosestudiantes,7,FALSE)),"",VLOOKUP($A14,datosestudiantes,7,FALSE))</f>
        <v>4.8</v>
      </c>
      <c r="H14" s="3">
        <f t="shared" ref="H14:H33" si="3">IF(ISERROR(VLOOKUP($A14,datosestudiantes,8,FALSE)),"",VLOOKUP($A14,datosestudiantes,8,FALSE))</f>
        <v>3.9</v>
      </c>
      <c r="I14" s="3">
        <f t="shared" ref="I14:I33" si="4">IF(ISERROR(VLOOKUP($A14,datosestudiantes,9,FALSE)),"",VLOOKUP($A14,datosestudiantes,9,FALSE))</f>
        <v>4.2</v>
      </c>
      <c r="J14" s="40">
        <f t="shared" ref="J14:J33" si="5">IF(ISERROR(VLOOKUP($A14,datosestudiantes,10,FALSE)),"",VLOOKUP($A14,datosestudiantes,10,FALSE))</f>
        <v>4</v>
      </c>
      <c r="K14" s="23">
        <f>IF(OR(C14="",D14="",E14="",F14="",G14="",H14="",I14="",J14=""),"",AVERAGE(C14:J14))</f>
        <v>3.5124999999999997</v>
      </c>
      <c r="L14" s="39">
        <f>IF(OR(K14="",$L$13=""),"",K14*$L$13)</f>
        <v>1.05375</v>
      </c>
      <c r="M14" s="3">
        <f t="shared" ref="M14:M33" si="6">IF(ISERROR(VLOOKUP($A14,datosestudiantes,11,FALSE)),"",VLOOKUP($A14,datosestudiantes,11,FALSE))</f>
        <v>3.8</v>
      </c>
      <c r="N14" s="11">
        <f>IF(OR(M14="",$N$13=""),"",M14*$N$13)</f>
        <v>0.76</v>
      </c>
      <c r="O14" s="3">
        <f>IF(ISERROR(VLOOKUP($A14,datosestudiantes,12,FALSE)),"",VLOOKUP($A14,datosestudiantes,12,FALSE))</f>
        <v>4.3</v>
      </c>
      <c r="P14" s="11">
        <f>IF(OR(O14="",$P$13=""),"",O14*$P$13)</f>
        <v>0.86</v>
      </c>
      <c r="Q14" s="3">
        <f t="shared" ref="Q14:Q33" si="7">IF(ISERROR(VLOOKUP($A14,datosestudiantes,13,FALSE)),"",VLOOKUP($A14,datosestudiantes,13,FALSE))</f>
        <v>3.4</v>
      </c>
      <c r="R14" s="11">
        <f>IF(OR(Q14="",$R$13=""),"",Q14*$R$13)</f>
        <v>0.34</v>
      </c>
      <c r="S14" s="3">
        <f t="shared" ref="S14:S33" si="8">IF(ISERROR(VLOOKUP($A14,datosestudiantes,14,FALSE)),"",VLOOKUP($A14,datosestudiantes,14,FALSE))</f>
        <v>2.9</v>
      </c>
      <c r="T14" s="11">
        <f>IF(OR(S14="",$T$13=""),"",S14*$T$13)</f>
        <v>0.28999999999999998</v>
      </c>
      <c r="U14" s="3">
        <f t="shared" ref="U14:U33" si="9">IF(ISERROR(VLOOKUP($A14,datosestudiantes,15,FALSE)),"",VLOOKUP($A14,datosestudiantes,15,FALSE))</f>
        <v>3.5</v>
      </c>
      <c r="V14" s="11">
        <f>IF(OR(U14="",$V$13=""),"",U14*$V$13)</f>
        <v>0.35000000000000003</v>
      </c>
      <c r="W14" s="25">
        <f>IF(OR(L14="",N14="",P14="",R14="",T14="",V14=""),"",SUM(N14,P14,R14,T14,V14,L14))</f>
        <v>3.6537500000000001</v>
      </c>
      <c r="X14" s="18" t="str">
        <f>IF(W14="","",IF(W14&gt;=3,"aprobo","no aprobo"))</f>
        <v>aprobo</v>
      </c>
    </row>
    <row r="15" spans="1:24" s="2" customFormat="1" ht="17.25" thickTop="1" thickBot="1" x14ac:dyDescent="0.3">
      <c r="A15" s="3">
        <v>2</v>
      </c>
      <c r="B15" s="3" t="str">
        <f t="shared" ref="B14:B33" si="10">IF(ISBLANK(A15),"",IF(ISERROR(VLOOKUP($A15,datosestudiantes,2,FALSE)),"no existe",VLOOKUP($A15,datosestudiantes,2,FALSE)))</f>
        <v>CARLOS JARAMILLO</v>
      </c>
      <c r="C15" s="3">
        <f t="shared" ref="C14:C33" si="11">IF(ISERROR(VLOOKUP($A15,datosestudiantes,3,FALSE)),"",VLOOKUP($A15,datosestudiantes,3,FALSE))</f>
        <v>4</v>
      </c>
      <c r="D15" s="3">
        <f t="shared" si="0"/>
        <v>4.0999999999999996</v>
      </c>
      <c r="E15" s="3">
        <f t="shared" si="0"/>
        <v>4.0999999999999996</v>
      </c>
      <c r="F15" s="23">
        <f t="shared" si="1"/>
        <v>2.2000000000000002</v>
      </c>
      <c r="G15" s="3">
        <f t="shared" si="2"/>
        <v>1.9</v>
      </c>
      <c r="H15" s="3">
        <f t="shared" si="3"/>
        <v>3</v>
      </c>
      <c r="I15" s="3">
        <f t="shared" si="4"/>
        <v>4.8</v>
      </c>
      <c r="J15" s="3">
        <f t="shared" si="5"/>
        <v>5</v>
      </c>
      <c r="K15" s="23">
        <f t="shared" ref="K15:K33" si="12">IF(OR(C15="",D15="",E15="",F15="",G15="",H15="",I15="",J15=""),"",AVERAGE(C15:J15))</f>
        <v>3.6374999999999997</v>
      </c>
      <c r="L15" s="38">
        <f t="shared" ref="L15:L33" si="13">IF(OR(K15="",$L$13=""),"",K15*$L$13)</f>
        <v>1.0912499999999998</v>
      </c>
      <c r="M15" s="3">
        <f t="shared" si="6"/>
        <v>4.5999999999999996</v>
      </c>
      <c r="N15" s="11">
        <f t="shared" ref="N15:N33" si="14">IF(OR(M15="",$N$13=""),"",M15*$N$13)</f>
        <v>0.91999999999999993</v>
      </c>
      <c r="O15" s="3">
        <f>IF(ISERROR(VLOOKUP($A15,datosestudiantes,12,FALSE)),"",VLOOKUP($A15,datosestudiantes,12,FALSE))</f>
        <v>3.2</v>
      </c>
      <c r="P15" s="11">
        <f t="shared" ref="P15:P33" si="15">IF(OR(O15="",$P$13=""),"",O15*$P$13)</f>
        <v>0.64000000000000012</v>
      </c>
      <c r="Q15" s="3">
        <f t="shared" si="7"/>
        <v>2.5</v>
      </c>
      <c r="R15" s="11">
        <f t="shared" ref="R15:R33" si="16">IF(OR(Q15="",$R$13=""),"",Q15*$R$13)</f>
        <v>0.25</v>
      </c>
      <c r="S15" s="3">
        <f t="shared" si="8"/>
        <v>4.2</v>
      </c>
      <c r="T15" s="11">
        <f t="shared" ref="T15:T33" si="17">IF(OR(S15="",$T$13=""),"",S15*$T$13)</f>
        <v>0.42000000000000004</v>
      </c>
      <c r="U15" s="3">
        <f t="shared" si="9"/>
        <v>4</v>
      </c>
      <c r="V15" s="11">
        <f t="shared" ref="V15:V33" si="18">IF(OR(U15="",$V$13=""),"",U15*$V$13)</f>
        <v>0.4</v>
      </c>
      <c r="W15" s="25">
        <f t="shared" ref="W15:W33" si="19">IF(OR(L15="",N15="",P15="",R15="",T15="",V15=""),"",SUM(N15,P15,R15,T15,V15,L15))</f>
        <v>3.7212499999999995</v>
      </c>
      <c r="X15" s="18" t="str">
        <f t="shared" ref="X15:X33" si="20">IF(W15="","",IF(W15&gt;=3,"aprobo","no aprobo"))</f>
        <v>aprobo</v>
      </c>
    </row>
    <row r="16" spans="1:24" s="2" customFormat="1" ht="17.25" thickTop="1" thickBot="1" x14ac:dyDescent="0.3">
      <c r="A16" s="3">
        <v>3</v>
      </c>
      <c r="B16" s="3" t="str">
        <f t="shared" si="10"/>
        <v>CARLOS VERGARA</v>
      </c>
      <c r="C16" s="3">
        <f t="shared" si="11"/>
        <v>4.5</v>
      </c>
      <c r="D16" s="3">
        <f t="shared" si="0"/>
        <v>3.8</v>
      </c>
      <c r="E16" s="3">
        <f t="shared" si="0"/>
        <v>3.8</v>
      </c>
      <c r="F16" s="23">
        <f t="shared" si="1"/>
        <v>4</v>
      </c>
      <c r="G16" s="3">
        <f t="shared" si="2"/>
        <v>5</v>
      </c>
      <c r="H16" s="3">
        <f t="shared" si="3"/>
        <v>5</v>
      </c>
      <c r="I16" s="3">
        <f t="shared" si="4"/>
        <v>5</v>
      </c>
      <c r="J16" s="3">
        <f t="shared" si="5"/>
        <v>4.8</v>
      </c>
      <c r="K16" s="23">
        <f t="shared" si="12"/>
        <v>4.4874999999999998</v>
      </c>
      <c r="L16" s="38">
        <f t="shared" si="13"/>
        <v>1.3462499999999999</v>
      </c>
      <c r="M16" s="3">
        <f t="shared" si="6"/>
        <v>4.5</v>
      </c>
      <c r="N16" s="11">
        <f t="shared" si="14"/>
        <v>0.9</v>
      </c>
      <c r="O16" s="3">
        <f>IF(ISERROR(VLOOKUP($A16,datosestudiantes,12,FALSE)),"",VLOOKUP($A16,datosestudiantes,12,FALSE))</f>
        <v>4.5999999999999996</v>
      </c>
      <c r="P16" s="11">
        <f t="shared" si="15"/>
        <v>0.91999999999999993</v>
      </c>
      <c r="Q16" s="3">
        <f t="shared" si="7"/>
        <v>3.8</v>
      </c>
      <c r="R16" s="11">
        <f t="shared" si="16"/>
        <v>0.38</v>
      </c>
      <c r="S16" s="3">
        <f t="shared" si="8"/>
        <v>4.5</v>
      </c>
      <c r="T16" s="11">
        <f t="shared" si="17"/>
        <v>0.45</v>
      </c>
      <c r="U16" s="3">
        <f t="shared" si="9"/>
        <v>4</v>
      </c>
      <c r="V16" s="11">
        <f t="shared" si="18"/>
        <v>0.4</v>
      </c>
      <c r="W16" s="25">
        <f t="shared" si="19"/>
        <v>4.3962500000000002</v>
      </c>
      <c r="X16" s="18" t="str">
        <f t="shared" si="20"/>
        <v>aprobo</v>
      </c>
    </row>
    <row r="17" spans="1:24" ht="17.25" thickTop="1" thickBot="1" x14ac:dyDescent="0.3">
      <c r="A17" s="3">
        <v>4</v>
      </c>
      <c r="B17" s="3" t="str">
        <f t="shared" si="10"/>
        <v>CESAR GUARIN</v>
      </c>
      <c r="C17" s="3">
        <f t="shared" si="11"/>
        <v>3.5</v>
      </c>
      <c r="D17" s="3">
        <f t="shared" si="0"/>
        <v>4</v>
      </c>
      <c r="E17" s="3">
        <f t="shared" si="0"/>
        <v>4</v>
      </c>
      <c r="F17" s="23">
        <f t="shared" si="1"/>
        <v>5</v>
      </c>
      <c r="G17" s="3">
        <f t="shared" si="2"/>
        <v>2.5</v>
      </c>
      <c r="H17" s="3">
        <f t="shared" si="3"/>
        <v>3.9</v>
      </c>
      <c r="I17" s="3">
        <f t="shared" si="4"/>
        <v>3.5</v>
      </c>
      <c r="J17" s="3">
        <f t="shared" si="5"/>
        <v>4.5</v>
      </c>
      <c r="K17" s="23">
        <f t="shared" si="12"/>
        <v>3.8624999999999998</v>
      </c>
      <c r="L17" s="38">
        <f t="shared" si="13"/>
        <v>1.1587499999999999</v>
      </c>
      <c r="M17" s="3">
        <f t="shared" si="6"/>
        <v>2.9</v>
      </c>
      <c r="N17" s="11">
        <f t="shared" si="14"/>
        <v>0.57999999999999996</v>
      </c>
      <c r="O17" s="3">
        <f>IF(ISERROR(VLOOKUP($A17,datosestudiantes,12,FALSE)),"",VLOOKUP($A17,datosestudiantes,12,FALSE))</f>
        <v>3</v>
      </c>
      <c r="P17" s="11">
        <f t="shared" si="15"/>
        <v>0.60000000000000009</v>
      </c>
      <c r="Q17" s="3">
        <f t="shared" si="7"/>
        <v>4.5</v>
      </c>
      <c r="R17" s="11">
        <f t="shared" si="16"/>
        <v>0.45</v>
      </c>
      <c r="S17" s="3">
        <f t="shared" si="8"/>
        <v>1</v>
      </c>
      <c r="T17" s="11">
        <f t="shared" si="17"/>
        <v>0.1</v>
      </c>
      <c r="U17" s="3">
        <f t="shared" si="9"/>
        <v>3.5</v>
      </c>
      <c r="V17" s="11">
        <f t="shared" si="18"/>
        <v>0.35000000000000003</v>
      </c>
      <c r="W17" s="25">
        <f t="shared" si="19"/>
        <v>3.23875</v>
      </c>
      <c r="X17" s="18" t="str">
        <f t="shared" si="20"/>
        <v>aprobo</v>
      </c>
    </row>
    <row r="18" spans="1:24" ht="17.25" thickTop="1" thickBot="1" x14ac:dyDescent="0.3">
      <c r="A18" s="3">
        <v>5</v>
      </c>
      <c r="B18" s="3" t="str">
        <f t="shared" si="10"/>
        <v>CLAUDIA MONTES</v>
      </c>
      <c r="C18" s="3">
        <f t="shared" si="11"/>
        <v>5</v>
      </c>
      <c r="D18" s="3">
        <f t="shared" si="0"/>
        <v>3.9</v>
      </c>
      <c r="E18" s="3">
        <f t="shared" si="0"/>
        <v>3.9</v>
      </c>
      <c r="F18" s="23">
        <f t="shared" si="1"/>
        <v>4.8</v>
      </c>
      <c r="G18" s="3">
        <f t="shared" si="2"/>
        <v>4.3</v>
      </c>
      <c r="H18" s="3">
        <f t="shared" si="3"/>
        <v>0</v>
      </c>
      <c r="I18" s="3">
        <f t="shared" si="4"/>
        <v>2.2999999999999998</v>
      </c>
      <c r="J18" s="3">
        <f t="shared" si="5"/>
        <v>5</v>
      </c>
      <c r="K18" s="23">
        <f t="shared" si="12"/>
        <v>3.6500000000000004</v>
      </c>
      <c r="L18" s="38">
        <f t="shared" si="13"/>
        <v>1.095</v>
      </c>
      <c r="M18" s="3">
        <f t="shared" si="6"/>
        <v>3.2</v>
      </c>
      <c r="N18" s="11">
        <f t="shared" si="14"/>
        <v>0.64000000000000012</v>
      </c>
      <c r="O18" s="3">
        <f>IF(ISERROR(VLOOKUP($A18,datosestudiantes,12,FALSE)),"",VLOOKUP($A18,datosestudiantes,12,FALSE))</f>
        <v>5</v>
      </c>
      <c r="P18" s="11">
        <f t="shared" si="15"/>
        <v>1</v>
      </c>
      <c r="Q18" s="3">
        <f t="shared" si="7"/>
        <v>4.5</v>
      </c>
      <c r="R18" s="11">
        <f t="shared" si="16"/>
        <v>0.45</v>
      </c>
      <c r="S18" s="3">
        <f t="shared" si="8"/>
        <v>5</v>
      </c>
      <c r="T18" s="11">
        <f t="shared" si="17"/>
        <v>0.5</v>
      </c>
      <c r="U18" s="3">
        <f t="shared" si="9"/>
        <v>3</v>
      </c>
      <c r="V18" s="11">
        <f t="shared" si="18"/>
        <v>0.30000000000000004</v>
      </c>
      <c r="W18" s="25">
        <f t="shared" si="19"/>
        <v>3.9850000000000003</v>
      </c>
      <c r="X18" s="18" t="str">
        <f t="shared" si="20"/>
        <v>aprobo</v>
      </c>
    </row>
    <row r="19" spans="1:24" ht="17.25" thickTop="1" thickBot="1" x14ac:dyDescent="0.3">
      <c r="A19" s="3">
        <v>6</v>
      </c>
      <c r="B19" s="3" t="str">
        <f t="shared" si="10"/>
        <v>DEISY BUSTAMANTE</v>
      </c>
      <c r="C19" s="3">
        <f t="shared" si="11"/>
        <v>3.2</v>
      </c>
      <c r="D19" s="3">
        <f t="shared" si="0"/>
        <v>2.4</v>
      </c>
      <c r="E19" s="3">
        <f t="shared" si="0"/>
        <v>2.4</v>
      </c>
      <c r="F19" s="23">
        <f t="shared" si="1"/>
        <v>4.5</v>
      </c>
      <c r="G19" s="3">
        <f t="shared" si="2"/>
        <v>4.5</v>
      </c>
      <c r="H19" s="3">
        <f t="shared" si="3"/>
        <v>5</v>
      </c>
      <c r="I19" s="3">
        <f t="shared" si="4"/>
        <v>2.9</v>
      </c>
      <c r="J19" s="3">
        <f t="shared" si="5"/>
        <v>1</v>
      </c>
      <c r="K19" s="23">
        <f t="shared" si="12"/>
        <v>3.2374999999999998</v>
      </c>
      <c r="L19" s="38">
        <f t="shared" si="13"/>
        <v>0.97124999999999995</v>
      </c>
      <c r="M19" s="3">
        <f t="shared" si="6"/>
        <v>4.9000000000000004</v>
      </c>
      <c r="N19" s="11">
        <f t="shared" si="14"/>
        <v>0.98000000000000009</v>
      </c>
      <c r="O19" s="3">
        <f>IF(ISERROR(VLOOKUP($A19,datosestudiantes,12,FALSE)),"",VLOOKUP($A19,datosestudiantes,12,FALSE))</f>
        <v>4.3</v>
      </c>
      <c r="P19" s="11">
        <f t="shared" si="15"/>
        <v>0.86</v>
      </c>
      <c r="Q19" s="3">
        <f t="shared" si="7"/>
        <v>4.5</v>
      </c>
      <c r="R19" s="11">
        <f t="shared" si="16"/>
        <v>0.45</v>
      </c>
      <c r="S19" s="3">
        <f t="shared" si="8"/>
        <v>5</v>
      </c>
      <c r="T19" s="11">
        <f t="shared" si="17"/>
        <v>0.5</v>
      </c>
      <c r="U19" s="3">
        <f t="shared" si="9"/>
        <v>3.5</v>
      </c>
      <c r="V19" s="11">
        <f t="shared" si="18"/>
        <v>0.35000000000000003</v>
      </c>
      <c r="W19" s="25">
        <f t="shared" si="19"/>
        <v>4.1112500000000001</v>
      </c>
      <c r="X19" s="18" t="str">
        <f t="shared" si="20"/>
        <v>aprobo</v>
      </c>
    </row>
    <row r="20" spans="1:24" ht="17.25" thickTop="1" thickBot="1" x14ac:dyDescent="0.3">
      <c r="A20" s="3">
        <v>7</v>
      </c>
      <c r="B20" s="3" t="str">
        <f t="shared" si="10"/>
        <v>DEISY HERRERA</v>
      </c>
      <c r="C20" s="3">
        <f t="shared" si="11"/>
        <v>5</v>
      </c>
      <c r="D20" s="3">
        <f t="shared" si="0"/>
        <v>5</v>
      </c>
      <c r="E20" s="3">
        <f t="shared" si="0"/>
        <v>5</v>
      </c>
      <c r="F20" s="23">
        <f t="shared" si="1"/>
        <v>5</v>
      </c>
      <c r="G20" s="3">
        <f t="shared" si="2"/>
        <v>3.8</v>
      </c>
      <c r="H20" s="3">
        <f t="shared" si="3"/>
        <v>4.8</v>
      </c>
      <c r="I20" s="3">
        <f t="shared" si="4"/>
        <v>4.5999999999999996</v>
      </c>
      <c r="J20" s="3">
        <f t="shared" si="5"/>
        <v>4.5</v>
      </c>
      <c r="K20" s="23">
        <f t="shared" si="12"/>
        <v>4.7125000000000004</v>
      </c>
      <c r="L20" s="38">
        <f t="shared" si="13"/>
        <v>1.4137500000000001</v>
      </c>
      <c r="M20" s="3">
        <f t="shared" si="6"/>
        <v>2</v>
      </c>
      <c r="N20" s="11">
        <f t="shared" si="14"/>
        <v>0.4</v>
      </c>
      <c r="O20" s="3">
        <f>IF(ISERROR(VLOOKUP($A20,datosestudiantes,12,FALSE)),"",VLOOKUP($A20,datosestudiantes,12,FALSE))</f>
        <v>5</v>
      </c>
      <c r="P20" s="11">
        <f t="shared" si="15"/>
        <v>1</v>
      </c>
      <c r="Q20" s="3">
        <f t="shared" si="7"/>
        <v>3.9</v>
      </c>
      <c r="R20" s="11">
        <f t="shared" si="16"/>
        <v>0.39</v>
      </c>
      <c r="S20" s="3">
        <f t="shared" si="8"/>
        <v>2</v>
      </c>
      <c r="T20" s="11">
        <f t="shared" si="17"/>
        <v>0.2</v>
      </c>
      <c r="U20" s="3">
        <f t="shared" si="9"/>
        <v>4.5</v>
      </c>
      <c r="V20" s="11">
        <f t="shared" si="18"/>
        <v>0.45</v>
      </c>
      <c r="W20" s="25">
        <f t="shared" si="19"/>
        <v>3.8537499999999998</v>
      </c>
      <c r="X20" s="18" t="str">
        <f t="shared" si="20"/>
        <v>aprobo</v>
      </c>
    </row>
    <row r="21" spans="1:24" ht="17.25" thickTop="1" thickBot="1" x14ac:dyDescent="0.3">
      <c r="A21" s="3">
        <v>8</v>
      </c>
      <c r="B21" s="3" t="str">
        <f t="shared" si="10"/>
        <v>DIANA VALENCIA</v>
      </c>
      <c r="C21" s="3">
        <f t="shared" si="11"/>
        <v>2.8</v>
      </c>
      <c r="D21" s="3">
        <f t="shared" si="0"/>
        <v>2.2999999999999998</v>
      </c>
      <c r="E21" s="3">
        <f t="shared" si="0"/>
        <v>2.2999999999999998</v>
      </c>
      <c r="F21" s="23">
        <f t="shared" si="1"/>
        <v>1.9</v>
      </c>
      <c r="G21" s="3">
        <f t="shared" si="2"/>
        <v>0</v>
      </c>
      <c r="H21" s="3">
        <f t="shared" si="3"/>
        <v>1.6</v>
      </c>
      <c r="I21" s="3">
        <f t="shared" si="4"/>
        <v>1</v>
      </c>
      <c r="J21" s="3">
        <f t="shared" si="5"/>
        <v>1.8</v>
      </c>
      <c r="K21" s="23">
        <f t="shared" si="12"/>
        <v>1.7124999999999999</v>
      </c>
      <c r="L21" s="38">
        <f t="shared" si="13"/>
        <v>0.51374999999999993</v>
      </c>
      <c r="M21" s="3">
        <f t="shared" si="6"/>
        <v>3</v>
      </c>
      <c r="N21" s="11">
        <f t="shared" si="14"/>
        <v>0.60000000000000009</v>
      </c>
      <c r="O21" s="3">
        <f>IF(ISERROR(VLOOKUP($A21,datosestudiantes,12,FALSE)),"",VLOOKUP($A21,datosestudiantes,12,FALSE))</f>
        <v>3.9</v>
      </c>
      <c r="P21" s="11">
        <f t="shared" si="15"/>
        <v>0.78</v>
      </c>
      <c r="Q21" s="3">
        <f t="shared" si="7"/>
        <v>3</v>
      </c>
      <c r="R21" s="11">
        <f t="shared" si="16"/>
        <v>0.30000000000000004</v>
      </c>
      <c r="S21" s="3">
        <f t="shared" si="8"/>
        <v>3.5</v>
      </c>
      <c r="T21" s="11">
        <f t="shared" si="17"/>
        <v>0.35000000000000003</v>
      </c>
      <c r="U21" s="3">
        <f t="shared" si="9"/>
        <v>4.2</v>
      </c>
      <c r="V21" s="11">
        <f t="shared" si="18"/>
        <v>0.42000000000000004</v>
      </c>
      <c r="W21" s="25">
        <f t="shared" si="19"/>
        <v>2.9637500000000001</v>
      </c>
      <c r="X21" s="18" t="str">
        <f t="shared" si="20"/>
        <v>no aprobo</v>
      </c>
    </row>
    <row r="22" spans="1:24" ht="17.25" thickTop="1" thickBot="1" x14ac:dyDescent="0.3">
      <c r="A22" s="3">
        <v>9</v>
      </c>
      <c r="B22" s="3" t="str">
        <f t="shared" si="10"/>
        <v>DIEGO GONZALEZ</v>
      </c>
      <c r="C22" s="3">
        <f t="shared" si="11"/>
        <v>0</v>
      </c>
      <c r="D22" s="3">
        <f t="shared" si="0"/>
        <v>3.9</v>
      </c>
      <c r="E22" s="3">
        <f t="shared" si="0"/>
        <v>3.9</v>
      </c>
      <c r="F22" s="23">
        <f t="shared" si="1"/>
        <v>4</v>
      </c>
      <c r="G22" s="3">
        <f t="shared" si="2"/>
        <v>1</v>
      </c>
      <c r="H22" s="3">
        <f t="shared" si="3"/>
        <v>5</v>
      </c>
      <c r="I22" s="3">
        <f t="shared" si="4"/>
        <v>3.2</v>
      </c>
      <c r="J22" s="3">
        <f t="shared" si="5"/>
        <v>2.5</v>
      </c>
      <c r="K22" s="23">
        <f t="shared" si="12"/>
        <v>2.9375</v>
      </c>
      <c r="L22" s="38">
        <f t="shared" si="13"/>
        <v>0.88124999999999998</v>
      </c>
      <c r="M22" s="3">
        <f t="shared" si="6"/>
        <v>2.5</v>
      </c>
      <c r="N22" s="11">
        <f t="shared" si="14"/>
        <v>0.5</v>
      </c>
      <c r="O22" s="3">
        <f>IF(ISERROR(VLOOKUP($A22,datosestudiantes,12,FALSE)),"",VLOOKUP($A22,datosestudiantes,12,FALSE))</f>
        <v>1.3</v>
      </c>
      <c r="P22" s="11">
        <f t="shared" si="15"/>
        <v>0.26</v>
      </c>
      <c r="Q22" s="3">
        <f t="shared" si="7"/>
        <v>3.1</v>
      </c>
      <c r="R22" s="11">
        <f t="shared" si="16"/>
        <v>0.31000000000000005</v>
      </c>
      <c r="S22" s="3">
        <f t="shared" si="8"/>
        <v>2.2999999999999998</v>
      </c>
      <c r="T22" s="11">
        <f t="shared" si="17"/>
        <v>0.22999999999999998</v>
      </c>
      <c r="U22" s="3">
        <f t="shared" si="9"/>
        <v>2.2000000000000002</v>
      </c>
      <c r="V22" s="11">
        <f t="shared" si="18"/>
        <v>0.22000000000000003</v>
      </c>
      <c r="W22" s="25">
        <f t="shared" si="19"/>
        <v>2.4012500000000001</v>
      </c>
      <c r="X22" s="18" t="str">
        <f t="shared" si="20"/>
        <v>no aprobo</v>
      </c>
    </row>
    <row r="23" spans="1:24" ht="17.25" thickTop="1" thickBot="1" x14ac:dyDescent="0.3">
      <c r="A23" s="3">
        <v>10</v>
      </c>
      <c r="B23" s="3" t="str">
        <f t="shared" si="10"/>
        <v>ELEANY TRUJILLO</v>
      </c>
      <c r="C23" s="3">
        <f t="shared" si="11"/>
        <v>3</v>
      </c>
      <c r="D23" s="3">
        <f t="shared" si="0"/>
        <v>4.9000000000000004</v>
      </c>
      <c r="E23" s="3">
        <f t="shared" si="0"/>
        <v>4.9000000000000004</v>
      </c>
      <c r="F23" s="23">
        <f t="shared" si="1"/>
        <v>5</v>
      </c>
      <c r="G23" s="3">
        <f t="shared" si="2"/>
        <v>3.5</v>
      </c>
      <c r="H23" s="3">
        <f t="shared" si="3"/>
        <v>4.3</v>
      </c>
      <c r="I23" s="3">
        <f t="shared" si="4"/>
        <v>5</v>
      </c>
      <c r="J23" s="3">
        <f t="shared" si="5"/>
        <v>4.8</v>
      </c>
      <c r="K23" s="23">
        <f t="shared" si="12"/>
        <v>4.4249999999999998</v>
      </c>
      <c r="L23" s="38">
        <f t="shared" si="13"/>
        <v>1.3274999999999999</v>
      </c>
      <c r="M23" s="3">
        <f t="shared" si="6"/>
        <v>3.8</v>
      </c>
      <c r="N23" s="11">
        <f t="shared" si="14"/>
        <v>0.76</v>
      </c>
      <c r="O23" s="3">
        <f>IF(ISERROR(VLOOKUP($A23,datosestudiantes,12,FALSE)),"",VLOOKUP($A23,datosestudiantes,12,FALSE))</f>
        <v>5</v>
      </c>
      <c r="P23" s="11">
        <f t="shared" si="15"/>
        <v>1</v>
      </c>
      <c r="Q23" s="3">
        <f t="shared" si="7"/>
        <v>5</v>
      </c>
      <c r="R23" s="11">
        <f t="shared" si="16"/>
        <v>0.5</v>
      </c>
      <c r="S23" s="3">
        <f t="shared" si="8"/>
        <v>4.8</v>
      </c>
      <c r="T23" s="11">
        <f t="shared" si="17"/>
        <v>0.48</v>
      </c>
      <c r="U23" s="3">
        <f t="shared" si="9"/>
        <v>4.5</v>
      </c>
      <c r="V23" s="11">
        <f t="shared" si="18"/>
        <v>0.45</v>
      </c>
      <c r="W23" s="25">
        <f t="shared" si="19"/>
        <v>4.5175000000000001</v>
      </c>
      <c r="X23" s="18" t="str">
        <f t="shared" si="20"/>
        <v>aprobo</v>
      </c>
    </row>
    <row r="24" spans="1:24" ht="17.25" thickTop="1" thickBot="1" x14ac:dyDescent="0.3">
      <c r="A24" s="3">
        <v>11</v>
      </c>
      <c r="B24" s="3" t="str">
        <f t="shared" si="10"/>
        <v>FREDY MONTES</v>
      </c>
      <c r="C24" s="3">
        <f t="shared" si="11"/>
        <v>0.9</v>
      </c>
      <c r="D24" s="3">
        <f t="shared" si="0"/>
        <v>4.8</v>
      </c>
      <c r="E24" s="3">
        <f t="shared" si="0"/>
        <v>4.8</v>
      </c>
      <c r="F24" s="23">
        <f t="shared" si="1"/>
        <v>3.6</v>
      </c>
      <c r="G24" s="3">
        <f t="shared" si="2"/>
        <v>5</v>
      </c>
      <c r="H24" s="3">
        <f t="shared" si="3"/>
        <v>3.5</v>
      </c>
      <c r="I24" s="3">
        <f t="shared" si="4"/>
        <v>4.8</v>
      </c>
      <c r="J24" s="3">
        <f t="shared" si="5"/>
        <v>4.5999999999999996</v>
      </c>
      <c r="K24" s="23">
        <f t="shared" si="12"/>
        <v>4</v>
      </c>
      <c r="L24" s="38">
        <f t="shared" si="13"/>
        <v>1.2</v>
      </c>
      <c r="M24" s="3">
        <f t="shared" si="6"/>
        <v>4.5</v>
      </c>
      <c r="N24" s="11">
        <f t="shared" si="14"/>
        <v>0.9</v>
      </c>
      <c r="O24" s="3">
        <f>IF(ISERROR(VLOOKUP($A24,datosestudiantes,12,FALSE)),"",VLOOKUP($A24,datosestudiantes,12,FALSE))</f>
        <v>5</v>
      </c>
      <c r="P24" s="11">
        <f t="shared" si="15"/>
        <v>1</v>
      </c>
      <c r="Q24" s="3">
        <f t="shared" si="7"/>
        <v>4.3</v>
      </c>
      <c r="R24" s="11">
        <f t="shared" si="16"/>
        <v>0.43</v>
      </c>
      <c r="S24" s="3">
        <f t="shared" si="8"/>
        <v>4.5999999999999996</v>
      </c>
      <c r="T24" s="11">
        <f t="shared" si="17"/>
        <v>0.45999999999999996</v>
      </c>
      <c r="U24" s="3">
        <f t="shared" si="9"/>
        <v>3</v>
      </c>
      <c r="V24" s="11">
        <f t="shared" si="18"/>
        <v>0.30000000000000004</v>
      </c>
      <c r="W24" s="25">
        <f t="shared" si="19"/>
        <v>4.29</v>
      </c>
      <c r="X24" s="18" t="str">
        <f t="shared" si="20"/>
        <v>aprobo</v>
      </c>
    </row>
    <row r="25" spans="1:24" ht="17.25" thickTop="1" thickBot="1" x14ac:dyDescent="0.3">
      <c r="A25" s="3">
        <v>12</v>
      </c>
      <c r="B25" s="3" t="str">
        <f t="shared" si="10"/>
        <v>JHON TOBON</v>
      </c>
      <c r="C25" s="3">
        <f t="shared" si="11"/>
        <v>1.2</v>
      </c>
      <c r="D25" s="3">
        <f t="shared" si="0"/>
        <v>2.6</v>
      </c>
      <c r="E25" s="3">
        <f t="shared" si="0"/>
        <v>2.6</v>
      </c>
      <c r="F25" s="23">
        <f t="shared" si="1"/>
        <v>4.5</v>
      </c>
      <c r="G25" s="3">
        <f t="shared" si="2"/>
        <v>5</v>
      </c>
      <c r="H25" s="3">
        <f t="shared" si="3"/>
        <v>4.0999999999999996</v>
      </c>
      <c r="I25" s="3">
        <f t="shared" si="4"/>
        <v>3.8</v>
      </c>
      <c r="J25" s="3">
        <f t="shared" si="5"/>
        <v>2.2000000000000002</v>
      </c>
      <c r="K25" s="23">
        <f t="shared" si="12"/>
        <v>3.25</v>
      </c>
      <c r="L25" s="38">
        <f t="shared" si="13"/>
        <v>0.97499999999999998</v>
      </c>
      <c r="M25" s="3">
        <f t="shared" si="6"/>
        <v>4.5</v>
      </c>
      <c r="N25" s="11">
        <f t="shared" si="14"/>
        <v>0.9</v>
      </c>
      <c r="O25" s="3">
        <f>IF(ISERROR(VLOOKUP($A25,datosestudiantes,12,FALSE)),"",VLOOKUP($A25,datosestudiantes,12,FALSE))</f>
        <v>4</v>
      </c>
      <c r="P25" s="11">
        <f t="shared" si="15"/>
        <v>0.8</v>
      </c>
      <c r="Q25" s="3">
        <f t="shared" si="7"/>
        <v>3.5</v>
      </c>
      <c r="R25" s="11">
        <f t="shared" si="16"/>
        <v>0.35000000000000003</v>
      </c>
      <c r="S25" s="3">
        <f t="shared" si="8"/>
        <v>4.8</v>
      </c>
      <c r="T25" s="11">
        <f t="shared" si="17"/>
        <v>0.48</v>
      </c>
      <c r="U25" s="3">
        <f t="shared" si="9"/>
        <v>4.3</v>
      </c>
      <c r="V25" s="11">
        <f t="shared" si="18"/>
        <v>0.43</v>
      </c>
      <c r="W25" s="25">
        <f t="shared" si="19"/>
        <v>3.9350000000000005</v>
      </c>
      <c r="X25" s="18" t="str">
        <f t="shared" si="20"/>
        <v>aprobo</v>
      </c>
    </row>
    <row r="26" spans="1:24" ht="17.25" thickTop="1" thickBot="1" x14ac:dyDescent="0.3">
      <c r="A26" s="3">
        <v>13</v>
      </c>
      <c r="B26" s="3" t="str">
        <f t="shared" si="10"/>
        <v>JOSE CIFUENTES</v>
      </c>
      <c r="C26" s="3">
        <f t="shared" si="11"/>
        <v>5</v>
      </c>
      <c r="D26" s="3">
        <f t="shared" si="0"/>
        <v>5</v>
      </c>
      <c r="E26" s="3">
        <f t="shared" si="0"/>
        <v>5</v>
      </c>
      <c r="F26" s="23">
        <f t="shared" si="1"/>
        <v>2.9</v>
      </c>
      <c r="G26" s="3">
        <f t="shared" si="2"/>
        <v>5</v>
      </c>
      <c r="H26" s="3">
        <f t="shared" si="3"/>
        <v>3.8</v>
      </c>
      <c r="I26" s="3">
        <f t="shared" si="4"/>
        <v>4.2</v>
      </c>
      <c r="J26" s="3">
        <f t="shared" si="5"/>
        <v>4</v>
      </c>
      <c r="K26" s="23">
        <f t="shared" si="12"/>
        <v>4.3624999999999998</v>
      </c>
      <c r="L26" s="38">
        <f t="shared" si="13"/>
        <v>1.3087499999999999</v>
      </c>
      <c r="M26" s="3">
        <f t="shared" si="6"/>
        <v>4.5</v>
      </c>
      <c r="N26" s="11">
        <f t="shared" si="14"/>
        <v>0.9</v>
      </c>
      <c r="O26" s="3">
        <f>IF(ISERROR(VLOOKUP($A26,datosestudiantes,12,FALSE)),"",VLOOKUP($A26,datosestudiantes,12,FALSE))</f>
        <v>4</v>
      </c>
      <c r="P26" s="11">
        <f t="shared" si="15"/>
        <v>0.8</v>
      </c>
      <c r="Q26" s="3">
        <f t="shared" si="7"/>
        <v>4.0999999999999996</v>
      </c>
      <c r="R26" s="11">
        <f t="shared" si="16"/>
        <v>0.41</v>
      </c>
      <c r="S26" s="3">
        <f t="shared" si="8"/>
        <v>3.1</v>
      </c>
      <c r="T26" s="11">
        <f t="shared" si="17"/>
        <v>0.31000000000000005</v>
      </c>
      <c r="U26" s="3">
        <f t="shared" si="9"/>
        <v>4.5</v>
      </c>
      <c r="V26" s="11">
        <f t="shared" si="18"/>
        <v>0.45</v>
      </c>
      <c r="W26" s="25">
        <f t="shared" si="19"/>
        <v>4.1787500000000009</v>
      </c>
      <c r="X26" s="18" t="str">
        <f t="shared" si="20"/>
        <v>aprobo</v>
      </c>
    </row>
    <row r="27" spans="1:24" ht="17.25" thickTop="1" thickBot="1" x14ac:dyDescent="0.3">
      <c r="A27" s="3">
        <v>14</v>
      </c>
      <c r="B27" s="3" t="str">
        <f t="shared" si="10"/>
        <v>JOSE DAVID VERGARA</v>
      </c>
      <c r="C27" s="3">
        <f t="shared" si="11"/>
        <v>5</v>
      </c>
      <c r="D27" s="3">
        <f t="shared" si="0"/>
        <v>4.5</v>
      </c>
      <c r="E27" s="3">
        <f t="shared" si="0"/>
        <v>4.5</v>
      </c>
      <c r="F27" s="23">
        <f t="shared" si="1"/>
        <v>3.2</v>
      </c>
      <c r="G27" s="3">
        <f t="shared" si="2"/>
        <v>4.5</v>
      </c>
      <c r="H27" s="3">
        <f t="shared" si="3"/>
        <v>4</v>
      </c>
      <c r="I27" s="3">
        <f t="shared" si="4"/>
        <v>4.8</v>
      </c>
      <c r="J27" s="3">
        <f t="shared" si="5"/>
        <v>5</v>
      </c>
      <c r="K27" s="23">
        <f t="shared" si="12"/>
        <v>4.4375</v>
      </c>
      <c r="L27" s="38">
        <f t="shared" si="13"/>
        <v>1.33125</v>
      </c>
      <c r="M27" s="3">
        <f t="shared" si="6"/>
        <v>3.9</v>
      </c>
      <c r="N27" s="11">
        <f t="shared" si="14"/>
        <v>0.78</v>
      </c>
      <c r="O27" s="3">
        <f>IF(ISERROR(VLOOKUP($A27,datosestudiantes,12,FALSE)),"",VLOOKUP($A27,datosestudiantes,12,FALSE))</f>
        <v>3.6</v>
      </c>
      <c r="P27" s="11">
        <f t="shared" si="15"/>
        <v>0.72000000000000008</v>
      </c>
      <c r="Q27" s="3">
        <f t="shared" si="7"/>
        <v>3.8</v>
      </c>
      <c r="R27" s="11">
        <f t="shared" si="16"/>
        <v>0.38</v>
      </c>
      <c r="S27" s="3">
        <f t="shared" si="8"/>
        <v>5</v>
      </c>
      <c r="T27" s="11">
        <f t="shared" si="17"/>
        <v>0.5</v>
      </c>
      <c r="U27" s="3">
        <f t="shared" si="9"/>
        <v>3</v>
      </c>
      <c r="V27" s="11">
        <f t="shared" si="18"/>
        <v>0.30000000000000004</v>
      </c>
      <c r="W27" s="25">
        <f t="shared" si="19"/>
        <v>4.0112499999999995</v>
      </c>
      <c r="X27" s="18" t="str">
        <f t="shared" si="20"/>
        <v>aprobo</v>
      </c>
    </row>
    <row r="28" spans="1:24" ht="17.25" thickTop="1" thickBot="1" x14ac:dyDescent="0.3">
      <c r="A28" s="3">
        <v>15</v>
      </c>
      <c r="B28" s="3" t="str">
        <f t="shared" si="10"/>
        <v>LAURA GONZALEZ</v>
      </c>
      <c r="C28" s="3">
        <f t="shared" si="11"/>
        <v>5</v>
      </c>
      <c r="D28" s="3">
        <f t="shared" si="0"/>
        <v>4.2</v>
      </c>
      <c r="E28" s="3">
        <f t="shared" si="0"/>
        <v>4.2</v>
      </c>
      <c r="F28" s="23">
        <f t="shared" si="1"/>
        <v>2.5</v>
      </c>
      <c r="G28" s="3">
        <f t="shared" si="2"/>
        <v>5</v>
      </c>
      <c r="H28" s="3">
        <f t="shared" si="3"/>
        <v>3.9</v>
      </c>
      <c r="I28" s="3">
        <f t="shared" si="4"/>
        <v>5</v>
      </c>
      <c r="J28" s="3">
        <f t="shared" si="5"/>
        <v>4.8</v>
      </c>
      <c r="K28" s="23">
        <f t="shared" si="12"/>
        <v>4.3249999999999993</v>
      </c>
      <c r="L28" s="38">
        <f t="shared" si="13"/>
        <v>1.2974999999999997</v>
      </c>
      <c r="M28" s="3">
        <f t="shared" si="6"/>
        <v>0</v>
      </c>
      <c r="N28" s="11">
        <f t="shared" si="14"/>
        <v>0</v>
      </c>
      <c r="O28" s="3">
        <f>IF(ISERROR(VLOOKUP($A28,datosestudiantes,12,FALSE)),"",VLOOKUP($A28,datosestudiantes,12,FALSE))</f>
        <v>3.1</v>
      </c>
      <c r="P28" s="11">
        <f t="shared" si="15"/>
        <v>0.62000000000000011</v>
      </c>
      <c r="Q28" s="3">
        <f t="shared" si="7"/>
        <v>4</v>
      </c>
      <c r="R28" s="11">
        <f t="shared" si="16"/>
        <v>0.4</v>
      </c>
      <c r="S28" s="3">
        <f t="shared" si="8"/>
        <v>4.3</v>
      </c>
      <c r="T28" s="11">
        <f t="shared" si="17"/>
        <v>0.43</v>
      </c>
      <c r="U28" s="3">
        <f t="shared" si="9"/>
        <v>4</v>
      </c>
      <c r="V28" s="11">
        <f t="shared" si="18"/>
        <v>0.4</v>
      </c>
      <c r="W28" s="25">
        <f t="shared" si="19"/>
        <v>3.1475</v>
      </c>
      <c r="X28" s="18" t="str">
        <f t="shared" si="20"/>
        <v>aprobo</v>
      </c>
    </row>
    <row r="29" spans="1:24" ht="17.25" thickTop="1" thickBot="1" x14ac:dyDescent="0.3">
      <c r="A29" s="3">
        <v>16</v>
      </c>
      <c r="B29" s="3" t="str">
        <f t="shared" si="10"/>
        <v>LINA JARAMILLO</v>
      </c>
      <c r="C29" s="3">
        <f t="shared" si="11"/>
        <v>4.9000000000000004</v>
      </c>
      <c r="D29" s="3">
        <f t="shared" si="0"/>
        <v>3.2</v>
      </c>
      <c r="E29" s="3">
        <f t="shared" si="0"/>
        <v>3.2</v>
      </c>
      <c r="F29" s="23">
        <f t="shared" si="1"/>
        <v>3.5</v>
      </c>
      <c r="G29" s="3">
        <f t="shared" si="2"/>
        <v>3.9</v>
      </c>
      <c r="H29" s="3">
        <f t="shared" si="3"/>
        <v>4.5</v>
      </c>
      <c r="I29" s="3">
        <f t="shared" si="4"/>
        <v>3.5</v>
      </c>
      <c r="J29" s="3">
        <f t="shared" si="5"/>
        <v>4.5</v>
      </c>
      <c r="K29" s="23">
        <f t="shared" si="12"/>
        <v>3.9</v>
      </c>
      <c r="L29" s="38">
        <f t="shared" si="13"/>
        <v>1.17</v>
      </c>
      <c r="M29" s="3">
        <f t="shared" si="6"/>
        <v>4.8</v>
      </c>
      <c r="N29" s="11">
        <f t="shared" si="14"/>
        <v>0.96</v>
      </c>
      <c r="O29" s="3">
        <f>IF(ISERROR(VLOOKUP($A29,datosestudiantes,12,FALSE)),"",VLOOKUP($A29,datosestudiantes,12,FALSE))</f>
        <v>3.7</v>
      </c>
      <c r="P29" s="11">
        <f t="shared" si="15"/>
        <v>0.7400000000000001</v>
      </c>
      <c r="Q29" s="3">
        <f t="shared" si="7"/>
        <v>3.9</v>
      </c>
      <c r="R29" s="11">
        <f t="shared" si="16"/>
        <v>0.39</v>
      </c>
      <c r="S29" s="3">
        <f t="shared" si="8"/>
        <v>3.5</v>
      </c>
      <c r="T29" s="11">
        <f t="shared" si="17"/>
        <v>0.35000000000000003</v>
      </c>
      <c r="U29" s="3">
        <f t="shared" si="9"/>
        <v>3.5</v>
      </c>
      <c r="V29" s="11">
        <f t="shared" si="18"/>
        <v>0.35000000000000003</v>
      </c>
      <c r="W29" s="25">
        <f t="shared" si="19"/>
        <v>3.9600000000000004</v>
      </c>
      <c r="X29" s="18" t="str">
        <f t="shared" si="20"/>
        <v>aprobo</v>
      </c>
    </row>
    <row r="30" spans="1:24" ht="17.25" thickTop="1" thickBot="1" x14ac:dyDescent="0.3">
      <c r="A30" s="3">
        <v>17</v>
      </c>
      <c r="B30" s="3" t="str">
        <f t="shared" si="10"/>
        <v>OSMAIRA VELEZ</v>
      </c>
      <c r="C30" s="3">
        <f t="shared" si="11"/>
        <v>3.9</v>
      </c>
      <c r="D30" s="3">
        <f t="shared" si="0"/>
        <v>5</v>
      </c>
      <c r="E30" s="3">
        <f t="shared" si="0"/>
        <v>5</v>
      </c>
      <c r="F30" s="23">
        <f t="shared" si="1"/>
        <v>4</v>
      </c>
      <c r="G30" s="3">
        <f t="shared" si="2"/>
        <v>5</v>
      </c>
      <c r="H30" s="3">
        <f t="shared" si="3"/>
        <v>5</v>
      </c>
      <c r="I30" s="3">
        <f t="shared" si="4"/>
        <v>2.2999999999999998</v>
      </c>
      <c r="J30" s="3">
        <f t="shared" si="5"/>
        <v>5</v>
      </c>
      <c r="K30" s="23">
        <f t="shared" si="12"/>
        <v>4.4000000000000004</v>
      </c>
      <c r="L30" s="38">
        <f t="shared" si="13"/>
        <v>1.32</v>
      </c>
      <c r="M30" s="3">
        <f t="shared" si="6"/>
        <v>3.7</v>
      </c>
      <c r="N30" s="11">
        <f t="shared" si="14"/>
        <v>0.7400000000000001</v>
      </c>
      <c r="O30" s="3">
        <f>IF(ISERROR(VLOOKUP($A30,datosestudiantes,12,FALSE)),"",VLOOKUP($A30,datosestudiantes,12,FALSE))</f>
        <v>4.5</v>
      </c>
      <c r="P30" s="11">
        <f t="shared" si="15"/>
        <v>0.9</v>
      </c>
      <c r="Q30" s="3">
        <f t="shared" si="7"/>
        <v>4.5</v>
      </c>
      <c r="R30" s="11">
        <f t="shared" si="16"/>
        <v>0.45</v>
      </c>
      <c r="S30" s="3">
        <f t="shared" si="8"/>
        <v>4.0999999999999996</v>
      </c>
      <c r="T30" s="11">
        <f t="shared" si="17"/>
        <v>0.41</v>
      </c>
      <c r="U30" s="3">
        <f t="shared" si="9"/>
        <v>4.5</v>
      </c>
      <c r="V30" s="11">
        <f t="shared" si="18"/>
        <v>0.45</v>
      </c>
      <c r="W30" s="25">
        <f t="shared" si="19"/>
        <v>4.2700000000000005</v>
      </c>
      <c r="X30" s="18" t="str">
        <f t="shared" si="20"/>
        <v>aprobo</v>
      </c>
    </row>
    <row r="31" spans="1:24" ht="17.25" thickTop="1" thickBot="1" x14ac:dyDescent="0.3">
      <c r="A31" s="3">
        <v>18</v>
      </c>
      <c r="B31" s="3" t="str">
        <f t="shared" si="10"/>
        <v>PABLO GOMEZ</v>
      </c>
      <c r="C31" s="3">
        <f t="shared" si="11"/>
        <v>3.8</v>
      </c>
      <c r="D31" s="3">
        <f t="shared" si="0"/>
        <v>4.8</v>
      </c>
      <c r="E31" s="3">
        <f t="shared" si="0"/>
        <v>4.8</v>
      </c>
      <c r="F31" s="23">
        <f t="shared" si="1"/>
        <v>5</v>
      </c>
      <c r="G31" s="3">
        <f t="shared" si="2"/>
        <v>5</v>
      </c>
      <c r="H31" s="3">
        <f t="shared" si="3"/>
        <v>3.4</v>
      </c>
      <c r="I31" s="3">
        <f t="shared" si="4"/>
        <v>2.9</v>
      </c>
      <c r="J31" s="3">
        <f t="shared" si="5"/>
        <v>1</v>
      </c>
      <c r="K31" s="23">
        <f t="shared" si="12"/>
        <v>3.8374999999999995</v>
      </c>
      <c r="L31" s="38">
        <f t="shared" si="13"/>
        <v>1.1512499999999999</v>
      </c>
      <c r="M31" s="3">
        <f t="shared" si="6"/>
        <v>3.8</v>
      </c>
      <c r="N31" s="11">
        <f t="shared" si="14"/>
        <v>0.76</v>
      </c>
      <c r="O31" s="3">
        <f>IF(ISERROR(VLOOKUP($A31,datosestudiantes,12,FALSE)),"",VLOOKUP($A31,datosestudiantes,12,FALSE))</f>
        <v>5</v>
      </c>
      <c r="P31" s="11">
        <f t="shared" si="15"/>
        <v>1</v>
      </c>
      <c r="Q31" s="3">
        <f t="shared" si="7"/>
        <v>5</v>
      </c>
      <c r="R31" s="11">
        <f t="shared" si="16"/>
        <v>0.5</v>
      </c>
      <c r="S31" s="3">
        <f t="shared" si="8"/>
        <v>3.8</v>
      </c>
      <c r="T31" s="11">
        <f t="shared" si="17"/>
        <v>0.38</v>
      </c>
      <c r="U31" s="3">
        <f t="shared" si="9"/>
        <v>4.5</v>
      </c>
      <c r="V31" s="11">
        <f t="shared" si="18"/>
        <v>0.45</v>
      </c>
      <c r="W31" s="25">
        <f t="shared" si="19"/>
        <v>4.24125</v>
      </c>
      <c r="X31" s="18" t="str">
        <f t="shared" si="20"/>
        <v>aprobo</v>
      </c>
    </row>
    <row r="32" spans="1:24" ht="17.25" thickTop="1" thickBot="1" x14ac:dyDescent="0.3">
      <c r="A32" s="3">
        <v>19</v>
      </c>
      <c r="B32" s="3" t="str">
        <f t="shared" si="10"/>
        <v>ROBINSON VARGAS</v>
      </c>
      <c r="C32" s="3">
        <f t="shared" si="11"/>
        <v>5</v>
      </c>
      <c r="D32" s="3">
        <f t="shared" si="0"/>
        <v>4.9000000000000004</v>
      </c>
      <c r="E32" s="3">
        <f t="shared" si="0"/>
        <v>4.9000000000000004</v>
      </c>
      <c r="F32" s="23">
        <f t="shared" si="1"/>
        <v>4</v>
      </c>
      <c r="G32" s="3">
        <f t="shared" si="2"/>
        <v>4.8</v>
      </c>
      <c r="H32" s="3">
        <f t="shared" si="3"/>
        <v>5</v>
      </c>
      <c r="I32" s="3">
        <f t="shared" si="4"/>
        <v>4.5999999999999996</v>
      </c>
      <c r="J32" s="3">
        <f t="shared" si="5"/>
        <v>4.5</v>
      </c>
      <c r="K32" s="23">
        <f t="shared" si="12"/>
        <v>4.7125000000000004</v>
      </c>
      <c r="L32" s="38">
        <f t="shared" si="13"/>
        <v>1.4137500000000001</v>
      </c>
      <c r="M32" s="3">
        <f t="shared" si="6"/>
        <v>3.5</v>
      </c>
      <c r="N32" s="11">
        <f t="shared" si="14"/>
        <v>0.70000000000000007</v>
      </c>
      <c r="O32" s="3">
        <f>IF(ISERROR(VLOOKUP($A32,datosestudiantes,12,FALSE)),"",VLOOKUP($A32,datosestudiantes,12,FALSE))</f>
        <v>5</v>
      </c>
      <c r="P32" s="11">
        <f t="shared" si="15"/>
        <v>1</v>
      </c>
      <c r="Q32" s="3">
        <f t="shared" si="7"/>
        <v>4</v>
      </c>
      <c r="R32" s="11">
        <f t="shared" si="16"/>
        <v>0.4</v>
      </c>
      <c r="S32" s="3">
        <f t="shared" si="8"/>
        <v>4</v>
      </c>
      <c r="T32" s="11">
        <f t="shared" si="17"/>
        <v>0.4</v>
      </c>
      <c r="U32" s="3">
        <f t="shared" si="9"/>
        <v>4.5</v>
      </c>
      <c r="V32" s="11">
        <f t="shared" si="18"/>
        <v>0.45</v>
      </c>
      <c r="W32" s="25">
        <f t="shared" si="19"/>
        <v>4.3637500000000005</v>
      </c>
      <c r="X32" s="18" t="str">
        <f t="shared" si="20"/>
        <v>aprobo</v>
      </c>
    </row>
    <row r="33" spans="1:24" ht="17.25" thickTop="1" thickBot="1" x14ac:dyDescent="0.3">
      <c r="A33" s="3">
        <v>20</v>
      </c>
      <c r="B33" s="3" t="str">
        <f t="shared" si="10"/>
        <v>SANDRA MONTOYA</v>
      </c>
      <c r="C33" s="3">
        <f t="shared" si="11"/>
        <v>4</v>
      </c>
      <c r="D33" s="3">
        <f t="shared" si="0"/>
        <v>5</v>
      </c>
      <c r="E33" s="3">
        <f t="shared" si="0"/>
        <v>5</v>
      </c>
      <c r="F33" s="23">
        <f t="shared" si="1"/>
        <v>4</v>
      </c>
      <c r="G33" s="3">
        <f t="shared" si="2"/>
        <v>4.8</v>
      </c>
      <c r="H33" s="3">
        <f t="shared" si="3"/>
        <v>3.2</v>
      </c>
      <c r="I33" s="3">
        <f t="shared" si="4"/>
        <v>4.5</v>
      </c>
      <c r="J33" s="3">
        <f t="shared" si="5"/>
        <v>4.5999999999999996</v>
      </c>
      <c r="K33" s="23">
        <f t="shared" si="12"/>
        <v>4.3875000000000002</v>
      </c>
      <c r="L33" s="38">
        <f t="shared" si="13"/>
        <v>1.3162499999999999</v>
      </c>
      <c r="M33" s="3">
        <f t="shared" si="6"/>
        <v>4</v>
      </c>
      <c r="N33" s="11">
        <f t="shared" si="14"/>
        <v>0.8</v>
      </c>
      <c r="O33" s="3">
        <f>IF(ISERROR(VLOOKUP($A33,datosestudiantes,12,FALSE)),"",VLOOKUP($A33,datosestudiantes,12,FALSE))</f>
        <v>5</v>
      </c>
      <c r="P33" s="11">
        <f t="shared" si="15"/>
        <v>1</v>
      </c>
      <c r="Q33" s="3">
        <f t="shared" si="7"/>
        <v>4</v>
      </c>
      <c r="R33" s="11">
        <f t="shared" si="16"/>
        <v>0.4</v>
      </c>
      <c r="S33" s="3">
        <f t="shared" si="8"/>
        <v>3.9</v>
      </c>
      <c r="T33" s="11">
        <f t="shared" si="17"/>
        <v>0.39</v>
      </c>
      <c r="U33" s="3">
        <f t="shared" si="9"/>
        <v>3.5</v>
      </c>
      <c r="V33" s="11">
        <f t="shared" si="18"/>
        <v>0.35000000000000003</v>
      </c>
      <c r="W33" s="25">
        <f t="shared" si="19"/>
        <v>4.2562500000000005</v>
      </c>
      <c r="X33" s="18" t="str">
        <f t="shared" si="20"/>
        <v>aprobo</v>
      </c>
    </row>
    <row r="34" spans="1:24" ht="17.25" thickTop="1" thickBot="1" x14ac:dyDescent="0.3">
      <c r="S34" s="4"/>
    </row>
    <row r="35" spans="1:24" ht="17.25" thickTop="1" thickBot="1" x14ac:dyDescent="0.3">
      <c r="W35" s="26" t="s">
        <v>35</v>
      </c>
      <c r="X35" s="14"/>
    </row>
    <row r="36" spans="1:24" ht="17.25" thickTop="1" thickBot="1" x14ac:dyDescent="0.3">
      <c r="W36" s="26" t="s">
        <v>36</v>
      </c>
      <c r="X36" s="14"/>
    </row>
    <row r="37" spans="1:24" ht="17.25" thickTop="1" thickBot="1" x14ac:dyDescent="0.3">
      <c r="W37" s="26" t="s">
        <v>37</v>
      </c>
      <c r="X37" s="14"/>
    </row>
    <row r="38" spans="1:24" ht="16.5" thickTop="1" x14ac:dyDescent="0.25">
      <c r="T38" s="15"/>
    </row>
  </sheetData>
  <mergeCells count="5">
    <mergeCell ref="A9:X10"/>
    <mergeCell ref="A11:X11"/>
    <mergeCell ref="A12:B13"/>
    <mergeCell ref="C12:J12"/>
    <mergeCell ref="C13:J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60"/>
  <sheetViews>
    <sheetView tabSelected="1" topLeftCell="A19" workbookViewId="0">
      <selection activeCell="D41" sqref="D41"/>
    </sheetView>
  </sheetViews>
  <sheetFormatPr baseColWidth="10" defaultRowHeight="15" x14ac:dyDescent="0.25"/>
  <cols>
    <col min="1" max="1" width="13.28515625" customWidth="1"/>
    <col min="2" max="2" width="5.140625" customWidth="1"/>
    <col min="3" max="3" width="12.85546875" bestFit="1" customWidth="1"/>
    <col min="4" max="4" width="49.85546875" customWidth="1"/>
    <col min="5" max="5" width="3.7109375" customWidth="1"/>
    <col min="7" max="7" width="6.140625" customWidth="1"/>
    <col min="8" max="8" width="12.85546875" bestFit="1" customWidth="1"/>
    <col min="9" max="9" width="46.140625" customWidth="1"/>
    <col min="10" max="10" width="4.140625" customWidth="1"/>
  </cols>
  <sheetData>
    <row r="2" spans="2:10" x14ac:dyDescent="0.25">
      <c r="B2" s="19"/>
      <c r="C2" s="19"/>
      <c r="D2" s="19"/>
      <c r="E2" s="19"/>
      <c r="G2" s="19"/>
      <c r="H2" s="19"/>
      <c r="I2" s="19"/>
      <c r="J2" s="19"/>
    </row>
    <row r="3" spans="2:10" x14ac:dyDescent="0.25">
      <c r="B3" s="19"/>
      <c r="D3" s="37" t="s">
        <v>44</v>
      </c>
      <c r="E3" s="19"/>
      <c r="G3" s="19"/>
      <c r="I3" s="37" t="s">
        <v>44</v>
      </c>
      <c r="J3" s="19"/>
    </row>
    <row r="4" spans="2:10" x14ac:dyDescent="0.25">
      <c r="B4" s="19"/>
      <c r="D4" s="37"/>
      <c r="E4" s="19"/>
      <c r="G4" s="19"/>
      <c r="I4" s="37"/>
      <c r="J4" s="19"/>
    </row>
    <row r="5" spans="2:10" x14ac:dyDescent="0.25">
      <c r="B5" s="19"/>
      <c r="D5" s="37"/>
      <c r="E5" s="19"/>
      <c r="G5" s="19"/>
      <c r="I5" s="37"/>
      <c r="J5" s="19"/>
    </row>
    <row r="6" spans="2:10" x14ac:dyDescent="0.25">
      <c r="B6" s="19"/>
      <c r="C6" t="s">
        <v>38</v>
      </c>
      <c r="D6">
        <v>1</v>
      </c>
      <c r="E6" s="19"/>
      <c r="G6" s="19"/>
      <c r="H6" t="s">
        <v>38</v>
      </c>
      <c r="I6">
        <v>2</v>
      </c>
      <c r="J6" s="19"/>
    </row>
    <row r="7" spans="2:10" x14ac:dyDescent="0.25">
      <c r="B7" s="19"/>
      <c r="C7" t="s">
        <v>39</v>
      </c>
      <c r="D7" t="str">
        <f>IF(ISBLANK(D6),"",IF(ISERROR(VLOOKUP(D6,planillaestudiante,2,FALSE)),"no existe",VLOOKUP(D6,planillaestudiante,2,FALSE)))</f>
        <v>ALEJANDRO SEPULVEDA</v>
      </c>
      <c r="E7" s="19"/>
      <c r="G7" s="19"/>
      <c r="H7" t="s">
        <v>39</v>
      </c>
      <c r="I7" t="str">
        <f>IF(ISBLANK(I6),"",IF(ISERROR(VLOOKUP(I6,planillaestudiante,2,FALSE)),"no existe",VLOOKUP(I6,planillaestudiante,2,FALSE)))</f>
        <v>CARLOS JARAMILLO</v>
      </c>
      <c r="J7" s="19"/>
    </row>
    <row r="8" spans="2:10" x14ac:dyDescent="0.25">
      <c r="B8" s="19"/>
      <c r="C8" t="s">
        <v>40</v>
      </c>
      <c r="D8">
        <f>IF(ISERROR(VLOOKUP(D6,planillaestudiante,11,FALSE)),"",VLOOKUP(D6,planillaestudiante,11,FALSE))</f>
        <v>3.5124999999999997</v>
      </c>
      <c r="E8" s="19"/>
      <c r="G8" s="19"/>
      <c r="H8" t="s">
        <v>40</v>
      </c>
      <c r="I8">
        <f>IF(ISERROR(VLOOKUP(I6,planillaestudiante,11,FALSE)),"",VLOOKUP(I6,planillaestudiante,11,FALSE))</f>
        <v>3.6374999999999997</v>
      </c>
      <c r="J8" s="19"/>
    </row>
    <row r="9" spans="2:10" x14ac:dyDescent="0.25">
      <c r="B9" s="19"/>
      <c r="C9" t="s">
        <v>41</v>
      </c>
      <c r="D9">
        <f>IF(ISERROR(VLOOKUP(D6,planillaestudiante,13,FALSE)),"",VLOOKUP(D6,planillaestudiante,13,FALSE))</f>
        <v>3.8</v>
      </c>
      <c r="E9" s="19"/>
      <c r="G9" s="19"/>
      <c r="H9" t="s">
        <v>41</v>
      </c>
      <c r="I9">
        <f>IF(ISERROR(VLOOKUP(I6,planillaestudiante,13,FALSE)),"",VLOOKUP(I6,planillaestudiante,13,FALSE))</f>
        <v>4.5999999999999996</v>
      </c>
      <c r="J9" s="19"/>
    </row>
    <row r="10" spans="2:10" x14ac:dyDescent="0.25">
      <c r="B10" s="19"/>
      <c r="C10" t="s">
        <v>41</v>
      </c>
      <c r="D10">
        <f>IF(ISERROR(VLOOKUP(D6,planillaestudiante,15,FALSE)),"",VLOOKUP(D6,planillaestudiante,15,FALSE))</f>
        <v>4.3</v>
      </c>
      <c r="E10" s="19"/>
      <c r="G10" s="19"/>
      <c r="H10" t="s">
        <v>41</v>
      </c>
      <c r="I10">
        <f>IF(ISERROR(VLOOKUP(I6,planillaestudiante,15,FALSE)),"",VLOOKUP(I6,planillaestudiante,15,FALSE))</f>
        <v>3.2</v>
      </c>
      <c r="J10" s="19"/>
    </row>
    <row r="11" spans="2:10" x14ac:dyDescent="0.25">
      <c r="B11" s="19"/>
      <c r="C11" t="s">
        <v>46</v>
      </c>
      <c r="D11">
        <f>IF(ISERROR(VLOOKUP(D6,planillaestudiante,17,FALSE)),"",VLOOKUP(D6,planillaestudiante,17,FALSE))</f>
        <v>3.4</v>
      </c>
      <c r="E11" s="19"/>
      <c r="G11" s="19"/>
      <c r="H11" t="s">
        <v>46</v>
      </c>
      <c r="I11">
        <f>IF(ISERROR(VLOOKUP(I6,planillaestudiante,17,FALSE)),"",VLOOKUP(I6,planillaestudiante,17,FALSE))</f>
        <v>2.5</v>
      </c>
      <c r="J11" s="19"/>
    </row>
    <row r="12" spans="2:10" x14ac:dyDescent="0.25">
      <c r="B12" s="19"/>
      <c r="C12" t="s">
        <v>45</v>
      </c>
      <c r="D12">
        <f>IF(ISERROR(VLOOKUP(D6,planillaestudiante,19,FALSE)),"",VLOOKUP(D6,planillaestudiante,19,FALSE))</f>
        <v>2.9</v>
      </c>
      <c r="E12" s="19"/>
      <c r="G12" s="19"/>
      <c r="H12" t="s">
        <v>45</v>
      </c>
      <c r="I12">
        <f>IF(ISERROR(VLOOKUP(I6,planillaestudiante,19,FALSE)),"",VLOOKUP(I6,planillaestudiante,19,FALSE))</f>
        <v>4.2</v>
      </c>
      <c r="J12" s="19"/>
    </row>
    <row r="13" spans="2:10" x14ac:dyDescent="0.25">
      <c r="B13" s="19"/>
      <c r="C13" t="s">
        <v>42</v>
      </c>
      <c r="D13">
        <f>IF(ISERROR(VLOOKUP(D6,planillaestudiante,21,FALSE)),"",VLOOKUP(D6,planillaestudiante,21,FALSE))</f>
        <v>3.5</v>
      </c>
      <c r="E13" s="19"/>
      <c r="G13" s="19"/>
      <c r="H13" t="s">
        <v>42</v>
      </c>
      <c r="I13">
        <f>IF(ISERROR(VLOOKUP(I6,planillaestudiante,21,FALSE)),"",VLOOKUP(I6,planillaestudiante,21,FALSE))</f>
        <v>4</v>
      </c>
      <c r="J13" s="19"/>
    </row>
    <row r="14" spans="2:10" x14ac:dyDescent="0.25">
      <c r="B14" s="19"/>
      <c r="C14" t="s">
        <v>43</v>
      </c>
      <c r="D14">
        <f>IF(ISERROR(VLOOKUP(D6,planillaestudiante,23,FALSE)),"",VLOOKUP(D6,planillaestudiante,23,FALSE))</f>
        <v>3.6537500000000001</v>
      </c>
      <c r="E14" s="19"/>
      <c r="G14" s="19"/>
      <c r="H14" t="s">
        <v>43</v>
      </c>
      <c r="I14">
        <f>IF(ISERROR(VLOOKUP(I6,planillaestudiante,23,FALSE)),"",VLOOKUP(I6,planillaestudiante,23,FALSE))</f>
        <v>3.7212499999999995</v>
      </c>
      <c r="J14" s="19"/>
    </row>
    <row r="15" spans="2:10" x14ac:dyDescent="0.25">
      <c r="B15" s="19"/>
      <c r="E15" s="19"/>
      <c r="G15" s="19"/>
      <c r="J15" s="19"/>
    </row>
    <row r="16" spans="2:10" x14ac:dyDescent="0.25">
      <c r="B16" s="19"/>
      <c r="C16" s="19"/>
      <c r="D16" s="19"/>
      <c r="E16" s="19"/>
      <c r="G16" s="19"/>
      <c r="H16" s="19"/>
      <c r="I16" s="19"/>
      <c r="J16" s="19"/>
    </row>
    <row r="18" spans="2:10" x14ac:dyDescent="0.25">
      <c r="B18" s="19"/>
      <c r="C18" s="19"/>
      <c r="D18" s="19"/>
      <c r="E18" s="19"/>
      <c r="G18" s="19"/>
      <c r="H18" s="19"/>
      <c r="I18" s="19"/>
      <c r="J18" s="19"/>
    </row>
    <row r="19" spans="2:10" x14ac:dyDescent="0.25">
      <c r="B19" s="19"/>
      <c r="D19" s="37" t="s">
        <v>44</v>
      </c>
      <c r="E19" s="19"/>
      <c r="G19" s="19"/>
      <c r="I19" s="37" t="s">
        <v>44</v>
      </c>
      <c r="J19" s="19"/>
    </row>
    <row r="20" spans="2:10" x14ac:dyDescent="0.25">
      <c r="B20" s="19"/>
      <c r="D20" s="37"/>
      <c r="E20" s="19"/>
      <c r="G20" s="19"/>
      <c r="I20" s="37"/>
      <c r="J20" s="19"/>
    </row>
    <row r="21" spans="2:10" x14ac:dyDescent="0.25">
      <c r="B21" s="19"/>
      <c r="D21" s="37"/>
      <c r="E21" s="19"/>
      <c r="G21" s="19"/>
      <c r="I21" s="37"/>
      <c r="J21" s="19"/>
    </row>
    <row r="22" spans="2:10" x14ac:dyDescent="0.25">
      <c r="B22" s="19"/>
      <c r="C22" t="s">
        <v>38</v>
      </c>
      <c r="D22">
        <v>3</v>
      </c>
      <c r="E22" s="19"/>
      <c r="G22" s="19"/>
      <c r="H22" t="s">
        <v>38</v>
      </c>
      <c r="I22">
        <v>4</v>
      </c>
      <c r="J22" s="19"/>
    </row>
    <row r="23" spans="2:10" x14ac:dyDescent="0.25">
      <c r="B23" s="19"/>
      <c r="C23" t="s">
        <v>39</v>
      </c>
      <c r="D23" t="str">
        <f>IF(ISBLANK(D22),"",IF(ISERROR(VLOOKUP(D22,planillaestudiante,2,FALSE)),"no existe",VLOOKUP(D22,planillaestudiante,2,FALSE)))</f>
        <v>CARLOS VERGARA</v>
      </c>
      <c r="E23" s="19"/>
      <c r="G23" s="19"/>
      <c r="H23" t="s">
        <v>39</v>
      </c>
      <c r="I23" t="str">
        <f>IF(ISBLANK(I22),"",IF(ISERROR(VLOOKUP(I22,planillaestudiante,2,FALSE)),"no existe",VLOOKUP(I22,planillaestudiante,2,FALSE)))</f>
        <v>CESAR GUARIN</v>
      </c>
      <c r="J23" s="19"/>
    </row>
    <row r="24" spans="2:10" x14ac:dyDescent="0.25">
      <c r="B24" s="19"/>
      <c r="C24" t="s">
        <v>40</v>
      </c>
      <c r="D24">
        <f>IF(ISERROR(VLOOKUP(D22,planillaestudiante,11,FALSE)),"",VLOOKUP(D22,planillaestudiante,11,FALSE))</f>
        <v>4.4874999999999998</v>
      </c>
      <c r="E24" s="19"/>
      <c r="G24" s="19"/>
      <c r="H24" t="s">
        <v>40</v>
      </c>
      <c r="I24">
        <f>IF(ISERROR(VLOOKUP(I22,planillaestudiante,11,FALSE)),"",VLOOKUP(I22,planillaestudiante,11,FALSE))</f>
        <v>3.8624999999999998</v>
      </c>
      <c r="J24" s="19"/>
    </row>
    <row r="25" spans="2:10" x14ac:dyDescent="0.25">
      <c r="B25" s="19"/>
      <c r="C25" t="s">
        <v>41</v>
      </c>
      <c r="D25">
        <f>IF(ISERROR(VLOOKUP(D22,planillaestudiante,13,FALSE)),"",VLOOKUP(D22,planillaestudiante,13,FALSE))</f>
        <v>4.5</v>
      </c>
      <c r="E25" s="19"/>
      <c r="G25" s="19"/>
      <c r="H25" t="s">
        <v>41</v>
      </c>
      <c r="I25">
        <f>IF(ISERROR(VLOOKUP(I22,planillaestudiante,13,FALSE)),"",VLOOKUP(I22,planillaestudiante,13,FALSE))</f>
        <v>2.9</v>
      </c>
      <c r="J25" s="19"/>
    </row>
    <row r="26" spans="2:10" x14ac:dyDescent="0.25">
      <c r="B26" s="19"/>
      <c r="C26" t="s">
        <v>41</v>
      </c>
      <c r="D26">
        <f>IF(ISERROR(VLOOKUP(D22,planillaestudiante,15,FALSE)),"",VLOOKUP(D22,planillaestudiante,15,FALSE))</f>
        <v>4.5999999999999996</v>
      </c>
      <c r="E26" s="19"/>
      <c r="G26" s="19"/>
      <c r="H26" t="s">
        <v>41</v>
      </c>
      <c r="I26">
        <f>IF(ISERROR(VLOOKUP(I22,planillaestudiante,15,FALSE)),"",VLOOKUP(I22,planillaestudiante,15,FALSE))</f>
        <v>3</v>
      </c>
      <c r="J26" s="19"/>
    </row>
    <row r="27" spans="2:10" x14ac:dyDescent="0.25">
      <c r="B27" s="19"/>
      <c r="C27" t="s">
        <v>46</v>
      </c>
      <c r="D27">
        <f>IF(ISERROR(VLOOKUP(D22,planillaestudiante,17,FALSE)),"",VLOOKUP(D22,planillaestudiante,17,FALSE))</f>
        <v>3.8</v>
      </c>
      <c r="E27" s="19"/>
      <c r="G27" s="19"/>
      <c r="H27" t="s">
        <v>46</v>
      </c>
      <c r="I27">
        <f>IF(ISERROR(VLOOKUP(I22,planillaestudiante,17,FALSE)),"",VLOOKUP(I22,planillaestudiante,17,FALSE))</f>
        <v>4.5</v>
      </c>
      <c r="J27" s="19"/>
    </row>
    <row r="28" spans="2:10" x14ac:dyDescent="0.25">
      <c r="B28" s="19"/>
      <c r="C28" t="s">
        <v>45</v>
      </c>
      <c r="D28">
        <f>IF(ISERROR(VLOOKUP(D22,planillaestudiante,19,FALSE)),"",VLOOKUP(D22,planillaestudiante,19,FALSE))</f>
        <v>4.5</v>
      </c>
      <c r="E28" s="19"/>
      <c r="G28" s="19"/>
      <c r="H28" t="s">
        <v>45</v>
      </c>
      <c r="I28">
        <f>IF(ISERROR(VLOOKUP(I22,planillaestudiante,19,FALSE)),"",VLOOKUP(I22,planillaestudiante,19,FALSE))</f>
        <v>1</v>
      </c>
      <c r="J28" s="19"/>
    </row>
    <row r="29" spans="2:10" x14ac:dyDescent="0.25">
      <c r="B29" s="19"/>
      <c r="C29" t="s">
        <v>42</v>
      </c>
      <c r="D29">
        <f>IF(ISERROR(VLOOKUP(D22,planillaestudiante,21,FALSE)),"",VLOOKUP(D22,planillaestudiante,21,FALSE))</f>
        <v>4</v>
      </c>
      <c r="E29" s="19"/>
      <c r="G29" s="19"/>
      <c r="H29" t="s">
        <v>42</v>
      </c>
      <c r="I29">
        <f>IF(ISERROR(VLOOKUP(I22,planillaestudiante,21,FALSE)),"",VLOOKUP(I22,planillaestudiante,21,FALSE))</f>
        <v>3.5</v>
      </c>
      <c r="J29" s="19"/>
    </row>
    <row r="30" spans="2:10" x14ac:dyDescent="0.25">
      <c r="B30" s="19"/>
      <c r="C30" t="s">
        <v>43</v>
      </c>
      <c r="D30">
        <f>IF(ISERROR(VLOOKUP(D22,planillaestudiante,23,FALSE)),"",VLOOKUP(D22,planillaestudiante,23,FALSE))</f>
        <v>4.3962500000000002</v>
      </c>
      <c r="E30" s="19"/>
      <c r="G30" s="19"/>
      <c r="H30" t="s">
        <v>43</v>
      </c>
      <c r="I30">
        <f>IF(ISERROR(VLOOKUP(I22,planillaestudiante,23,FALSE)),"",VLOOKUP(I22,planillaestudiante,23,FALSE))</f>
        <v>3.23875</v>
      </c>
      <c r="J30" s="19"/>
    </row>
    <row r="31" spans="2:10" x14ac:dyDescent="0.25">
      <c r="B31" s="19"/>
      <c r="E31" s="19"/>
      <c r="G31" s="19"/>
      <c r="J31" s="19"/>
    </row>
    <row r="32" spans="2:10" x14ac:dyDescent="0.25">
      <c r="B32" s="19"/>
      <c r="C32" s="19"/>
      <c r="D32" s="19"/>
      <c r="E32" s="19"/>
      <c r="G32" s="19"/>
      <c r="H32" s="19"/>
      <c r="I32" s="19"/>
      <c r="J32" s="19"/>
    </row>
    <row r="34" spans="2:10" x14ac:dyDescent="0.25">
      <c r="B34" s="19"/>
      <c r="C34" s="19"/>
      <c r="D34" s="19"/>
      <c r="E34" s="19"/>
      <c r="G34" s="19"/>
      <c r="H34" s="19"/>
      <c r="I34" s="19"/>
      <c r="J34" s="19"/>
    </row>
    <row r="35" spans="2:10" x14ac:dyDescent="0.25">
      <c r="B35" s="19"/>
      <c r="D35" s="37" t="s">
        <v>44</v>
      </c>
      <c r="E35" s="19"/>
      <c r="G35" s="19"/>
      <c r="I35" s="37" t="s">
        <v>44</v>
      </c>
      <c r="J35" s="19"/>
    </row>
    <row r="36" spans="2:10" x14ac:dyDescent="0.25">
      <c r="B36" s="19"/>
      <c r="D36" s="37"/>
      <c r="E36" s="19"/>
      <c r="G36" s="19"/>
      <c r="I36" s="37"/>
      <c r="J36" s="19"/>
    </row>
    <row r="37" spans="2:10" x14ac:dyDescent="0.25">
      <c r="B37" s="19"/>
      <c r="D37" s="37"/>
      <c r="E37" s="19"/>
      <c r="G37" s="19"/>
      <c r="I37" s="37"/>
      <c r="J37" s="19"/>
    </row>
    <row r="38" spans="2:10" x14ac:dyDescent="0.25">
      <c r="B38" s="19"/>
      <c r="C38" t="s">
        <v>38</v>
      </c>
      <c r="D38">
        <v>5</v>
      </c>
      <c r="E38" s="19"/>
      <c r="G38" s="19"/>
      <c r="H38" t="s">
        <v>38</v>
      </c>
      <c r="I38">
        <v>6</v>
      </c>
      <c r="J38" s="19"/>
    </row>
    <row r="39" spans="2:10" x14ac:dyDescent="0.25">
      <c r="B39" s="19"/>
      <c r="C39" t="s">
        <v>39</v>
      </c>
      <c r="D39" t="str">
        <f>IF(ISBLANK(D38),"",IF(ISERROR(VLOOKUP(D38,planillaestudiante,2,FALSE)),"no existe",VLOOKUP(D38,planillaestudiante,2,FALSE)))</f>
        <v>CLAUDIA MONTES</v>
      </c>
      <c r="E39" s="19"/>
      <c r="G39" s="19"/>
      <c r="H39" t="s">
        <v>39</v>
      </c>
      <c r="I39" t="str">
        <f>IF(ISBLANK(I38),"",IF(ISERROR(VLOOKUP(I38,planillaestudiante,2,FALSE)),"no existe",VLOOKUP(I38,planillaestudiante,2,FALSE)))</f>
        <v>DEISY BUSTAMANTE</v>
      </c>
      <c r="J39" s="19"/>
    </row>
    <row r="40" spans="2:10" x14ac:dyDescent="0.25">
      <c r="B40" s="19"/>
      <c r="C40" t="s">
        <v>40</v>
      </c>
      <c r="D40">
        <f>IF(ISERROR(VLOOKUP(D38,planillaestudiante,11,FALSE)),"",VLOOKUP(D38,planillaestudiante,11,FALSE))</f>
        <v>3.6500000000000004</v>
      </c>
      <c r="E40" s="19"/>
      <c r="G40" s="19"/>
      <c r="H40" t="s">
        <v>40</v>
      </c>
      <c r="I40">
        <f>IF(ISERROR(VLOOKUP(I38,planillaestudiante,11,FALSE)),"",VLOOKUP(I38,planillaestudiante,11,FALSE))</f>
        <v>3.2374999999999998</v>
      </c>
      <c r="J40" s="19"/>
    </row>
    <row r="41" spans="2:10" x14ac:dyDescent="0.25">
      <c r="B41" s="19"/>
      <c r="C41" t="s">
        <v>41</v>
      </c>
      <c r="D41">
        <f>IF(ISERROR(VLOOKUP(D38,planillaestudiante,13,FALSE)),"",VLOOKUP(D38,planillaestudiante,13,FALSE))</f>
        <v>3.2</v>
      </c>
      <c r="E41" s="19"/>
      <c r="G41" s="19"/>
      <c r="H41" t="s">
        <v>41</v>
      </c>
      <c r="I41">
        <f>IF(ISERROR(VLOOKUP(I38,planillaestudiante,13,FALSE)),"",VLOOKUP(I38,planillaestudiante,13,FALSE))</f>
        <v>4.9000000000000004</v>
      </c>
      <c r="J41" s="19"/>
    </row>
    <row r="42" spans="2:10" x14ac:dyDescent="0.25">
      <c r="B42" s="19"/>
      <c r="C42" t="s">
        <v>41</v>
      </c>
      <c r="D42">
        <f>IF(ISERROR(VLOOKUP(D38,planillaestudiante,15,FALSE)),"",VLOOKUP(D38,planillaestudiante,15,FALSE))</f>
        <v>5</v>
      </c>
      <c r="E42" s="19"/>
      <c r="G42" s="19"/>
      <c r="H42" t="s">
        <v>41</v>
      </c>
      <c r="I42">
        <f>IF(ISERROR(VLOOKUP(I38,planillaestudiante,15,FALSE)),"",VLOOKUP(I38,planillaestudiante,15,FALSE))</f>
        <v>4.3</v>
      </c>
      <c r="J42" s="19"/>
    </row>
    <row r="43" spans="2:10" x14ac:dyDescent="0.25">
      <c r="B43" s="19"/>
      <c r="C43" t="s">
        <v>46</v>
      </c>
      <c r="D43">
        <f>IF(ISERROR(VLOOKUP(D38,planillaestudiante,17,FALSE)),"",VLOOKUP(D38,planillaestudiante,17,FALSE))</f>
        <v>4.5</v>
      </c>
      <c r="E43" s="19"/>
      <c r="G43" s="19"/>
      <c r="H43" t="s">
        <v>46</v>
      </c>
      <c r="I43">
        <f>IF(ISERROR(VLOOKUP(I38,planillaestudiante,17,FALSE)),"",VLOOKUP(I38,planillaestudiante,17,FALSE))</f>
        <v>4.5</v>
      </c>
      <c r="J43" s="19"/>
    </row>
    <row r="44" spans="2:10" x14ac:dyDescent="0.25">
      <c r="B44" s="19"/>
      <c r="C44" t="s">
        <v>45</v>
      </c>
      <c r="D44">
        <f>IF(ISERROR(VLOOKUP(D38,planillaestudiante,19,FALSE)),"",VLOOKUP(D38,planillaestudiante,19,FALSE))</f>
        <v>5</v>
      </c>
      <c r="E44" s="19"/>
      <c r="G44" s="19"/>
      <c r="H44" t="s">
        <v>45</v>
      </c>
      <c r="I44">
        <f>IF(ISERROR(VLOOKUP(I38,planillaestudiante,19,FALSE)),"",VLOOKUP(I38,planillaestudiante,19,FALSE))</f>
        <v>5</v>
      </c>
      <c r="J44" s="19"/>
    </row>
    <row r="45" spans="2:10" x14ac:dyDescent="0.25">
      <c r="B45" s="19"/>
      <c r="C45" t="s">
        <v>42</v>
      </c>
      <c r="D45">
        <f>IF(ISERROR(VLOOKUP(D38,planillaestudiante,21,FALSE)),"",VLOOKUP(D38,planillaestudiante,21,FALSE))</f>
        <v>3</v>
      </c>
      <c r="E45" s="19"/>
      <c r="G45" s="19"/>
      <c r="H45" t="s">
        <v>42</v>
      </c>
      <c r="I45">
        <f>IF(ISERROR(VLOOKUP(I38,planillaestudiante,21,FALSE)),"",VLOOKUP(I38,planillaestudiante,21,FALSE))</f>
        <v>3.5</v>
      </c>
      <c r="J45" s="19"/>
    </row>
    <row r="46" spans="2:10" x14ac:dyDescent="0.25">
      <c r="B46" s="19"/>
      <c r="C46" t="s">
        <v>43</v>
      </c>
      <c r="D46">
        <f>IF(ISERROR(VLOOKUP(D38,planillaestudiante,23,FALSE)),"",VLOOKUP(D38,planillaestudiante,23,FALSE))</f>
        <v>3.9850000000000003</v>
      </c>
      <c r="E46" s="19"/>
      <c r="G46" s="19"/>
      <c r="H46" t="s">
        <v>43</v>
      </c>
      <c r="I46">
        <f>IF(ISERROR(VLOOKUP(I38,planillaestudiante,23,FALSE)),"",VLOOKUP(I38,planillaestudiante,23,FALSE))</f>
        <v>4.1112500000000001</v>
      </c>
      <c r="J46" s="19"/>
    </row>
    <row r="47" spans="2:10" x14ac:dyDescent="0.25">
      <c r="B47" s="19"/>
      <c r="E47" s="19"/>
      <c r="G47" s="19"/>
      <c r="J47" s="19"/>
    </row>
    <row r="48" spans="2:10" x14ac:dyDescent="0.25">
      <c r="B48" s="19"/>
      <c r="C48" s="19"/>
      <c r="D48" s="19"/>
      <c r="E48" s="19"/>
      <c r="G48" s="19"/>
      <c r="H48" s="19"/>
      <c r="I48" s="19"/>
      <c r="J48" s="19"/>
    </row>
    <row r="50" spans="2:10" x14ac:dyDescent="0.25">
      <c r="B50" s="19"/>
      <c r="C50" s="19"/>
      <c r="D50" s="19"/>
      <c r="E50" s="19"/>
      <c r="G50" s="19"/>
      <c r="H50" s="19"/>
      <c r="I50" s="19"/>
      <c r="J50" s="19"/>
    </row>
    <row r="51" spans="2:10" x14ac:dyDescent="0.25">
      <c r="B51" s="19"/>
      <c r="D51" s="37" t="s">
        <v>44</v>
      </c>
      <c r="E51" s="19"/>
      <c r="G51" s="19"/>
      <c r="I51" s="37" t="s">
        <v>44</v>
      </c>
      <c r="J51" s="19"/>
    </row>
    <row r="52" spans="2:10" x14ac:dyDescent="0.25">
      <c r="B52" s="19"/>
      <c r="D52" s="37"/>
      <c r="E52" s="19"/>
      <c r="G52" s="19"/>
      <c r="I52" s="37"/>
      <c r="J52" s="19"/>
    </row>
    <row r="53" spans="2:10" x14ac:dyDescent="0.25">
      <c r="B53" s="19"/>
      <c r="D53" s="37"/>
      <c r="E53" s="19"/>
      <c r="G53" s="19"/>
      <c r="I53" s="37"/>
      <c r="J53" s="19"/>
    </row>
    <row r="54" spans="2:10" x14ac:dyDescent="0.25">
      <c r="B54" s="19"/>
      <c r="C54" t="s">
        <v>38</v>
      </c>
      <c r="D54">
        <v>7</v>
      </c>
      <c r="E54" s="19"/>
      <c r="G54" s="19"/>
      <c r="H54" t="s">
        <v>38</v>
      </c>
      <c r="I54">
        <v>8</v>
      </c>
      <c r="J54" s="19"/>
    </row>
    <row r="55" spans="2:10" x14ac:dyDescent="0.25">
      <c r="B55" s="19"/>
      <c r="C55" t="s">
        <v>39</v>
      </c>
      <c r="D55" t="str">
        <f>IF(ISBLANK(D54),"",IF(ISERROR(VLOOKUP(D54,planillaestudiante,2,FALSE)),"no existe",VLOOKUP(D54,planillaestudiante,2,FALSE)))</f>
        <v>DEISY HERRERA</v>
      </c>
      <c r="E55" s="19"/>
      <c r="G55" s="19"/>
      <c r="H55" t="s">
        <v>39</v>
      </c>
      <c r="I55" t="str">
        <f>IF(ISBLANK(I54),"",IF(ISERROR(VLOOKUP(I54,planillaestudiante,2,FALSE)),"no existe",VLOOKUP(I54,planillaestudiante,2,FALSE)))</f>
        <v>DIANA VALENCIA</v>
      </c>
      <c r="J55" s="19"/>
    </row>
    <row r="56" spans="2:10" x14ac:dyDescent="0.25">
      <c r="B56" s="19"/>
      <c r="C56" t="s">
        <v>40</v>
      </c>
      <c r="D56">
        <f>IF(ISERROR(VLOOKUP(D54,planillaestudiante,11,FALSE)),"",VLOOKUP(D54,planillaestudiante,11,FALSE))</f>
        <v>4.7125000000000004</v>
      </c>
      <c r="E56" s="19"/>
      <c r="G56" s="19"/>
      <c r="H56" t="s">
        <v>40</v>
      </c>
      <c r="I56">
        <f>IF(ISERROR(VLOOKUP(I54,planillaestudiante,11,FALSE)),"",VLOOKUP(I54,planillaestudiante,11,FALSE))</f>
        <v>1.7124999999999999</v>
      </c>
      <c r="J56" s="19"/>
    </row>
    <row r="57" spans="2:10" x14ac:dyDescent="0.25">
      <c r="B57" s="19"/>
      <c r="C57" t="s">
        <v>41</v>
      </c>
      <c r="D57">
        <f>IF(ISERROR(VLOOKUP(D54,planillaestudiante,13,FALSE)),"",VLOOKUP(D54,planillaestudiante,13,FALSE))</f>
        <v>2</v>
      </c>
      <c r="E57" s="19"/>
      <c r="G57" s="19"/>
      <c r="H57" t="s">
        <v>41</v>
      </c>
      <c r="I57">
        <f>IF(ISERROR(VLOOKUP(I54,planillaestudiante,13,FALSE)),"",VLOOKUP(I54,planillaestudiante,13,FALSE))</f>
        <v>3</v>
      </c>
      <c r="J57" s="19"/>
    </row>
    <row r="58" spans="2:10" x14ac:dyDescent="0.25">
      <c r="B58" s="19"/>
      <c r="C58" t="s">
        <v>41</v>
      </c>
      <c r="D58">
        <f>IF(ISERROR(VLOOKUP(D54,planillaestudiante,15,FALSE)),"",VLOOKUP(D54,planillaestudiante,15,FALSE))</f>
        <v>5</v>
      </c>
      <c r="E58" s="19"/>
      <c r="G58" s="19"/>
      <c r="H58" t="s">
        <v>41</v>
      </c>
      <c r="I58">
        <f>IF(ISERROR(VLOOKUP(I54,planillaestudiante,15,FALSE)),"",VLOOKUP(I54,planillaestudiante,15,FALSE))</f>
        <v>3.9</v>
      </c>
      <c r="J58" s="19"/>
    </row>
    <row r="59" spans="2:10" x14ac:dyDescent="0.25">
      <c r="B59" s="19"/>
      <c r="C59" t="s">
        <v>46</v>
      </c>
      <c r="D59">
        <f>IF(ISERROR(VLOOKUP(D54,planillaestudiante,17,FALSE)),"",VLOOKUP(D54,planillaestudiante,17,FALSE))</f>
        <v>3.9</v>
      </c>
      <c r="E59" s="19"/>
      <c r="G59" s="19"/>
      <c r="H59" t="s">
        <v>46</v>
      </c>
      <c r="I59">
        <f>IF(ISERROR(VLOOKUP(I54,planillaestudiante,17,FALSE)),"",VLOOKUP(I54,planillaestudiante,17,FALSE))</f>
        <v>3</v>
      </c>
      <c r="J59" s="19"/>
    </row>
    <row r="60" spans="2:10" x14ac:dyDescent="0.25">
      <c r="B60" s="19"/>
      <c r="C60" t="s">
        <v>45</v>
      </c>
      <c r="D60">
        <f>IF(ISERROR(VLOOKUP(D54,planillaestudiante,19,FALSE)),"",VLOOKUP(D54,planillaestudiante,19,FALSE))</f>
        <v>2</v>
      </c>
      <c r="E60" s="19"/>
      <c r="G60" s="19"/>
      <c r="H60" t="s">
        <v>45</v>
      </c>
      <c r="I60">
        <f>IF(ISERROR(VLOOKUP(I54,planillaestudiante,19,FALSE)),"",VLOOKUP(I54,planillaestudiante,19,FALSE))</f>
        <v>3.5</v>
      </c>
      <c r="J60" s="19"/>
    </row>
    <row r="61" spans="2:10" x14ac:dyDescent="0.25">
      <c r="B61" s="19"/>
      <c r="C61" t="s">
        <v>42</v>
      </c>
      <c r="D61">
        <f>IF(ISERROR(VLOOKUP(D54,planillaestudiante,21,FALSE)),"",VLOOKUP(D54,planillaestudiante,21,FALSE))</f>
        <v>4.5</v>
      </c>
      <c r="E61" s="19"/>
      <c r="G61" s="19"/>
      <c r="H61" t="s">
        <v>42</v>
      </c>
      <c r="I61">
        <f>IF(ISERROR(VLOOKUP(I54,planillaestudiante,21,FALSE)),"",VLOOKUP(I54,planillaestudiante,21,FALSE))</f>
        <v>4.2</v>
      </c>
      <c r="J61" s="19"/>
    </row>
    <row r="62" spans="2:10" x14ac:dyDescent="0.25">
      <c r="B62" s="19"/>
      <c r="C62" t="s">
        <v>43</v>
      </c>
      <c r="D62">
        <f>IF(ISERROR(VLOOKUP(D54,planillaestudiante,23,FALSE)),"",VLOOKUP(D54,planillaestudiante,23,FALSE))</f>
        <v>3.8537499999999998</v>
      </c>
      <c r="E62" s="19"/>
      <c r="G62" s="19"/>
      <c r="H62" t="s">
        <v>43</v>
      </c>
      <c r="I62">
        <f>IF(ISERROR(VLOOKUP(I54,planillaestudiante,23,FALSE)),"",VLOOKUP(I54,planillaestudiante,23,FALSE))</f>
        <v>2.9637500000000001</v>
      </c>
      <c r="J62" s="19"/>
    </row>
    <row r="63" spans="2:10" x14ac:dyDescent="0.25">
      <c r="B63" s="19"/>
      <c r="E63" s="19"/>
      <c r="G63" s="19"/>
      <c r="J63" s="19"/>
    </row>
    <row r="64" spans="2:10" x14ac:dyDescent="0.25">
      <c r="B64" s="19"/>
      <c r="C64" s="19"/>
      <c r="D64" s="19"/>
      <c r="E64" s="19"/>
      <c r="G64" s="19"/>
      <c r="H64" s="19"/>
      <c r="I64" s="19"/>
      <c r="J64" s="19"/>
    </row>
    <row r="66" spans="2:10" x14ac:dyDescent="0.25">
      <c r="B66" s="19"/>
      <c r="C66" s="19"/>
      <c r="D66" s="19"/>
      <c r="E66" s="19"/>
      <c r="G66" s="19"/>
      <c r="H66" s="19"/>
      <c r="I66" s="19"/>
      <c r="J66" s="19"/>
    </row>
    <row r="67" spans="2:10" x14ac:dyDescent="0.25">
      <c r="B67" s="19"/>
      <c r="D67" s="37" t="s">
        <v>44</v>
      </c>
      <c r="E67" s="19"/>
      <c r="G67" s="19"/>
      <c r="I67" s="37" t="s">
        <v>44</v>
      </c>
      <c r="J67" s="19"/>
    </row>
    <row r="68" spans="2:10" x14ac:dyDescent="0.25">
      <c r="B68" s="19"/>
      <c r="D68" s="37"/>
      <c r="E68" s="19"/>
      <c r="G68" s="19"/>
      <c r="I68" s="37"/>
      <c r="J68" s="19"/>
    </row>
    <row r="69" spans="2:10" x14ac:dyDescent="0.25">
      <c r="B69" s="19"/>
      <c r="D69" s="37"/>
      <c r="E69" s="19"/>
      <c r="G69" s="19"/>
      <c r="I69" s="37"/>
      <c r="J69" s="19"/>
    </row>
    <row r="70" spans="2:10" x14ac:dyDescent="0.25">
      <c r="B70" s="19"/>
      <c r="C70" t="s">
        <v>38</v>
      </c>
      <c r="D70">
        <v>9</v>
      </c>
      <c r="E70" s="19"/>
      <c r="G70" s="19"/>
      <c r="H70" t="s">
        <v>38</v>
      </c>
      <c r="I70">
        <v>10</v>
      </c>
      <c r="J70" s="19"/>
    </row>
    <row r="71" spans="2:10" x14ac:dyDescent="0.25">
      <c r="B71" s="19"/>
      <c r="C71" t="s">
        <v>39</v>
      </c>
      <c r="D71" t="str">
        <f>IF(ISBLANK(D70),"",IF(ISERROR(VLOOKUP(D70,planillaestudiante,2,FALSE)),"no existe",VLOOKUP(D70,planillaestudiante,2,FALSE)))</f>
        <v>DIEGO GONZALEZ</v>
      </c>
      <c r="E71" s="19"/>
      <c r="G71" s="19"/>
      <c r="H71" t="s">
        <v>39</v>
      </c>
      <c r="I71" t="str">
        <f>IF(ISBLANK(I70),"",IF(ISERROR(VLOOKUP(I70,planillaestudiante,2,FALSE)),"no existe",VLOOKUP(I70,planillaestudiante,2,FALSE)))</f>
        <v>ELEANY TRUJILLO</v>
      </c>
      <c r="J71" s="19"/>
    </row>
    <row r="72" spans="2:10" x14ac:dyDescent="0.25">
      <c r="B72" s="19"/>
      <c r="C72" t="s">
        <v>40</v>
      </c>
      <c r="D72">
        <f>IF(ISERROR(VLOOKUP(D70,planillaestudiante,11,FALSE)),"",VLOOKUP(D70,planillaestudiante,11,FALSE))</f>
        <v>2.9375</v>
      </c>
      <c r="E72" s="19"/>
      <c r="G72" s="19"/>
      <c r="H72" t="s">
        <v>40</v>
      </c>
      <c r="I72">
        <f>IF(ISERROR(VLOOKUP(I70,planillaestudiante,11,FALSE)),"",VLOOKUP(I70,planillaestudiante,11,FALSE))</f>
        <v>4.4249999999999998</v>
      </c>
      <c r="J72" s="19"/>
    </row>
    <row r="73" spans="2:10" x14ac:dyDescent="0.25">
      <c r="B73" s="19"/>
      <c r="C73" t="s">
        <v>41</v>
      </c>
      <c r="D73">
        <f>IF(ISERROR(VLOOKUP(D70,planillaestudiante,13,FALSE)),"",VLOOKUP(D70,planillaestudiante,13,FALSE))</f>
        <v>2.5</v>
      </c>
      <c r="E73" s="19"/>
      <c r="G73" s="19"/>
      <c r="H73" t="s">
        <v>41</v>
      </c>
      <c r="I73">
        <f>IF(ISERROR(VLOOKUP(I70,planillaestudiante,13,FALSE)),"",VLOOKUP(I70,planillaestudiante,13,FALSE))</f>
        <v>3.8</v>
      </c>
      <c r="J73" s="19"/>
    </row>
    <row r="74" spans="2:10" x14ac:dyDescent="0.25">
      <c r="B74" s="19"/>
      <c r="C74" t="s">
        <v>41</v>
      </c>
      <c r="D74">
        <f>IF(ISERROR(VLOOKUP(D70,planillaestudiante,15,FALSE)),"",VLOOKUP(D70,planillaestudiante,15,FALSE))</f>
        <v>1.3</v>
      </c>
      <c r="E74" s="19"/>
      <c r="G74" s="19"/>
      <c r="H74" t="s">
        <v>41</v>
      </c>
      <c r="I74">
        <f>IF(ISERROR(VLOOKUP(I70,planillaestudiante,15,FALSE)),"",VLOOKUP(I70,planillaestudiante,15,FALSE))</f>
        <v>5</v>
      </c>
      <c r="J74" s="19"/>
    </row>
    <row r="75" spans="2:10" x14ac:dyDescent="0.25">
      <c r="B75" s="19"/>
      <c r="C75" t="s">
        <v>46</v>
      </c>
      <c r="D75">
        <f>IF(ISERROR(VLOOKUP(D70,planillaestudiante,17,FALSE)),"",VLOOKUP(D70,planillaestudiante,17,FALSE))</f>
        <v>3.1</v>
      </c>
      <c r="E75" s="19"/>
      <c r="G75" s="19"/>
      <c r="H75" t="s">
        <v>46</v>
      </c>
      <c r="I75">
        <f>IF(ISERROR(VLOOKUP(I70,planillaestudiante,17,FALSE)),"",VLOOKUP(I70,planillaestudiante,17,FALSE))</f>
        <v>5</v>
      </c>
      <c r="J75" s="19"/>
    </row>
    <row r="76" spans="2:10" x14ac:dyDescent="0.25">
      <c r="B76" s="19"/>
      <c r="C76" t="s">
        <v>45</v>
      </c>
      <c r="D76">
        <f>IF(ISERROR(VLOOKUP(D70,planillaestudiante,19,FALSE)),"",VLOOKUP(D70,planillaestudiante,19,FALSE))</f>
        <v>2.2999999999999998</v>
      </c>
      <c r="E76" s="19"/>
      <c r="G76" s="19"/>
      <c r="H76" t="s">
        <v>45</v>
      </c>
      <c r="I76">
        <f>IF(ISERROR(VLOOKUP(I70,planillaestudiante,19,FALSE)),"",VLOOKUP(I70,planillaestudiante,19,FALSE))</f>
        <v>4.8</v>
      </c>
      <c r="J76" s="19"/>
    </row>
    <row r="77" spans="2:10" x14ac:dyDescent="0.25">
      <c r="B77" s="19"/>
      <c r="C77" t="s">
        <v>42</v>
      </c>
      <c r="D77">
        <f>IF(ISERROR(VLOOKUP(D70,planillaestudiante,21,FALSE)),"",VLOOKUP(D70,planillaestudiante,21,FALSE))</f>
        <v>2.2000000000000002</v>
      </c>
      <c r="E77" s="19"/>
      <c r="G77" s="19"/>
      <c r="H77" t="s">
        <v>42</v>
      </c>
      <c r="I77">
        <f>IF(ISERROR(VLOOKUP(I70,planillaestudiante,21,FALSE)),"",VLOOKUP(I70,planillaestudiante,21,FALSE))</f>
        <v>4.5</v>
      </c>
      <c r="J77" s="19"/>
    </row>
    <row r="78" spans="2:10" x14ac:dyDescent="0.25">
      <c r="B78" s="19"/>
      <c r="C78" t="s">
        <v>43</v>
      </c>
      <c r="D78">
        <f>IF(ISERROR(VLOOKUP(D70,planillaestudiante,23,FALSE)),"",VLOOKUP(D70,planillaestudiante,23,FALSE))</f>
        <v>2.4012500000000001</v>
      </c>
      <c r="E78" s="19"/>
      <c r="G78" s="19"/>
      <c r="H78" t="s">
        <v>43</v>
      </c>
      <c r="I78">
        <f>IF(ISERROR(VLOOKUP(I70,planillaestudiante,23,FALSE)),"",VLOOKUP(I70,planillaestudiante,23,FALSE))</f>
        <v>4.5175000000000001</v>
      </c>
      <c r="J78" s="19"/>
    </row>
    <row r="79" spans="2:10" x14ac:dyDescent="0.25">
      <c r="B79" s="19"/>
      <c r="E79" s="19"/>
      <c r="G79" s="19"/>
      <c r="J79" s="19"/>
    </row>
    <row r="80" spans="2:10" x14ac:dyDescent="0.25">
      <c r="B80" s="19"/>
      <c r="C80" s="19"/>
      <c r="D80" s="19"/>
      <c r="E80" s="19"/>
      <c r="G80" s="19"/>
      <c r="H80" s="19"/>
      <c r="I80" s="19"/>
      <c r="J80" s="19"/>
    </row>
    <row r="82" spans="2:10" x14ac:dyDescent="0.25">
      <c r="B82" s="19"/>
      <c r="C82" s="19"/>
      <c r="D82" s="19"/>
      <c r="E82" s="19"/>
      <c r="G82" s="19"/>
      <c r="H82" s="19"/>
      <c r="I82" s="19"/>
      <c r="J82" s="19"/>
    </row>
    <row r="83" spans="2:10" x14ac:dyDescent="0.25">
      <c r="B83" s="19"/>
      <c r="D83" s="37" t="s">
        <v>44</v>
      </c>
      <c r="E83" s="19"/>
      <c r="G83" s="19"/>
      <c r="I83" s="37" t="s">
        <v>44</v>
      </c>
      <c r="J83" s="19"/>
    </row>
    <row r="84" spans="2:10" x14ac:dyDescent="0.25">
      <c r="B84" s="19"/>
      <c r="D84" s="37"/>
      <c r="E84" s="19"/>
      <c r="G84" s="19"/>
      <c r="I84" s="37"/>
      <c r="J84" s="19"/>
    </row>
    <row r="85" spans="2:10" x14ac:dyDescent="0.25">
      <c r="B85" s="19"/>
      <c r="D85" s="37"/>
      <c r="E85" s="19"/>
      <c r="G85" s="19"/>
      <c r="I85" s="37"/>
      <c r="J85" s="19"/>
    </row>
    <row r="86" spans="2:10" x14ac:dyDescent="0.25">
      <c r="B86" s="19"/>
      <c r="C86" t="s">
        <v>38</v>
      </c>
      <c r="D86">
        <v>11</v>
      </c>
      <c r="E86" s="19"/>
      <c r="G86" s="19"/>
      <c r="H86" t="s">
        <v>38</v>
      </c>
      <c r="I86">
        <v>12</v>
      </c>
      <c r="J86" s="19"/>
    </row>
    <row r="87" spans="2:10" x14ac:dyDescent="0.25">
      <c r="B87" s="19"/>
      <c r="C87" t="s">
        <v>39</v>
      </c>
      <c r="D87" t="str">
        <f>IF(ISBLANK(D86),"",IF(ISERROR(VLOOKUP(D86,planillaestudiante,2,FALSE)),"no existe",VLOOKUP(D86,planillaestudiante,2,FALSE)))</f>
        <v>FREDY MONTES</v>
      </c>
      <c r="E87" s="19"/>
      <c r="G87" s="19"/>
      <c r="H87" t="s">
        <v>39</v>
      </c>
      <c r="I87" t="str">
        <f>IF(ISBLANK(I86),"",IF(ISERROR(VLOOKUP(I86,planillaestudiante,2,FALSE)),"no existe",VLOOKUP(I86,planillaestudiante,2,FALSE)))</f>
        <v>JHON TOBON</v>
      </c>
      <c r="J87" s="19"/>
    </row>
    <row r="88" spans="2:10" x14ac:dyDescent="0.25">
      <c r="B88" s="19"/>
      <c r="C88" t="s">
        <v>40</v>
      </c>
      <c r="D88">
        <f>IF(ISERROR(VLOOKUP(D86,planillaestudiante,11,FALSE)),"",VLOOKUP(D86,planillaestudiante,11,FALSE))</f>
        <v>4</v>
      </c>
      <c r="E88" s="19"/>
      <c r="G88" s="19"/>
      <c r="H88" t="s">
        <v>40</v>
      </c>
      <c r="I88">
        <f>IF(ISERROR(VLOOKUP(I86,planillaestudiante,11,FALSE)),"",VLOOKUP(I86,planillaestudiante,11,FALSE))</f>
        <v>3.25</v>
      </c>
      <c r="J88" s="19"/>
    </row>
    <row r="89" spans="2:10" x14ac:dyDescent="0.25">
      <c r="B89" s="19"/>
      <c r="C89" t="s">
        <v>41</v>
      </c>
      <c r="D89">
        <f>IF(ISERROR(VLOOKUP(D86,planillaestudiante,13,FALSE)),"",VLOOKUP(D86,planillaestudiante,13,FALSE))</f>
        <v>4.5</v>
      </c>
      <c r="E89" s="19"/>
      <c r="G89" s="19"/>
      <c r="H89" t="s">
        <v>41</v>
      </c>
      <c r="I89">
        <f>IF(ISERROR(VLOOKUP(I86,planillaestudiante,13,FALSE)),"",VLOOKUP(I86,planillaestudiante,13,FALSE))</f>
        <v>4.5</v>
      </c>
      <c r="J89" s="19"/>
    </row>
    <row r="90" spans="2:10" x14ac:dyDescent="0.25">
      <c r="B90" s="19"/>
      <c r="C90" t="s">
        <v>41</v>
      </c>
      <c r="D90">
        <f>IF(ISERROR(VLOOKUP(D86,planillaestudiante,15,FALSE)),"",VLOOKUP(D86,planillaestudiante,15,FALSE))</f>
        <v>5</v>
      </c>
      <c r="E90" s="19"/>
      <c r="G90" s="19"/>
      <c r="H90" t="s">
        <v>41</v>
      </c>
      <c r="I90">
        <f>IF(ISERROR(VLOOKUP(I86,planillaestudiante,15,FALSE)),"",VLOOKUP(I86,planillaestudiante,15,FALSE))</f>
        <v>4</v>
      </c>
      <c r="J90" s="19"/>
    </row>
    <row r="91" spans="2:10" x14ac:dyDescent="0.25">
      <c r="B91" s="19"/>
      <c r="C91" t="s">
        <v>46</v>
      </c>
      <c r="D91">
        <f>IF(ISERROR(VLOOKUP(D86,planillaestudiante,17,FALSE)),"",VLOOKUP(D86,planillaestudiante,17,FALSE))</f>
        <v>4.3</v>
      </c>
      <c r="E91" s="19"/>
      <c r="G91" s="19"/>
      <c r="H91" t="s">
        <v>46</v>
      </c>
      <c r="I91">
        <f>IF(ISERROR(VLOOKUP(I86,planillaestudiante,17,FALSE)),"",VLOOKUP(I86,planillaestudiante,17,FALSE))</f>
        <v>3.5</v>
      </c>
      <c r="J91" s="19"/>
    </row>
    <row r="92" spans="2:10" x14ac:dyDescent="0.25">
      <c r="B92" s="19"/>
      <c r="C92" t="s">
        <v>45</v>
      </c>
      <c r="D92">
        <f>IF(ISERROR(VLOOKUP(D86,planillaestudiante,19,FALSE)),"",VLOOKUP(D86,planillaestudiante,19,FALSE))</f>
        <v>4.5999999999999996</v>
      </c>
      <c r="E92" s="19"/>
      <c r="G92" s="19"/>
      <c r="H92" t="s">
        <v>45</v>
      </c>
      <c r="I92">
        <f>IF(ISERROR(VLOOKUP(I86,planillaestudiante,19,FALSE)),"",VLOOKUP(I86,planillaestudiante,19,FALSE))</f>
        <v>4.8</v>
      </c>
      <c r="J92" s="19"/>
    </row>
    <row r="93" spans="2:10" x14ac:dyDescent="0.25">
      <c r="B93" s="19"/>
      <c r="C93" t="s">
        <v>42</v>
      </c>
      <c r="D93">
        <f>IF(ISERROR(VLOOKUP(D86,planillaestudiante,21,FALSE)),"",VLOOKUP(D86,planillaestudiante,21,FALSE))</f>
        <v>3</v>
      </c>
      <c r="E93" s="19"/>
      <c r="G93" s="19"/>
      <c r="H93" t="s">
        <v>42</v>
      </c>
      <c r="I93">
        <f>IF(ISERROR(VLOOKUP(I86,planillaestudiante,21,FALSE)),"",VLOOKUP(I86,planillaestudiante,21,FALSE))</f>
        <v>4.3</v>
      </c>
      <c r="J93" s="19"/>
    </row>
    <row r="94" spans="2:10" x14ac:dyDescent="0.25">
      <c r="B94" s="19"/>
      <c r="C94" t="s">
        <v>43</v>
      </c>
      <c r="D94">
        <f>IF(ISERROR(VLOOKUP(D86,planillaestudiante,23,FALSE)),"",VLOOKUP(D86,planillaestudiante,23,FALSE))</f>
        <v>4.29</v>
      </c>
      <c r="E94" s="19"/>
      <c r="G94" s="19"/>
      <c r="H94" t="s">
        <v>43</v>
      </c>
      <c r="I94">
        <f>IF(ISERROR(VLOOKUP(I86,planillaestudiante,23,FALSE)),"",VLOOKUP(I86,planillaestudiante,23,FALSE))</f>
        <v>3.9350000000000005</v>
      </c>
      <c r="J94" s="19"/>
    </row>
    <row r="95" spans="2:10" x14ac:dyDescent="0.25">
      <c r="B95" s="19"/>
      <c r="E95" s="19"/>
      <c r="G95" s="19"/>
      <c r="J95" s="19"/>
    </row>
    <row r="96" spans="2:10" x14ac:dyDescent="0.25">
      <c r="B96" s="19"/>
      <c r="C96" s="19"/>
      <c r="D96" s="19"/>
      <c r="E96" s="19"/>
      <c r="G96" s="19"/>
      <c r="H96" s="19"/>
      <c r="I96" s="19"/>
      <c r="J96" s="19"/>
    </row>
    <row r="98" spans="2:10" x14ac:dyDescent="0.25">
      <c r="B98" s="19"/>
      <c r="C98" s="19"/>
      <c r="D98" s="19"/>
      <c r="E98" s="19"/>
      <c r="G98" s="19"/>
      <c r="H98" s="19"/>
      <c r="I98" s="19"/>
      <c r="J98" s="19"/>
    </row>
    <row r="99" spans="2:10" x14ac:dyDescent="0.25">
      <c r="B99" s="19"/>
      <c r="D99" s="37" t="s">
        <v>44</v>
      </c>
      <c r="E99" s="19"/>
      <c r="G99" s="19"/>
      <c r="I99" s="37" t="s">
        <v>44</v>
      </c>
      <c r="J99" s="19"/>
    </row>
    <row r="100" spans="2:10" x14ac:dyDescent="0.25">
      <c r="B100" s="19"/>
      <c r="D100" s="37"/>
      <c r="E100" s="19"/>
      <c r="G100" s="19"/>
      <c r="I100" s="37"/>
      <c r="J100" s="19"/>
    </row>
    <row r="101" spans="2:10" x14ac:dyDescent="0.25">
      <c r="B101" s="19"/>
      <c r="D101" s="37"/>
      <c r="E101" s="19"/>
      <c r="G101" s="19"/>
      <c r="I101" s="37"/>
      <c r="J101" s="19"/>
    </row>
    <row r="102" spans="2:10" x14ac:dyDescent="0.25">
      <c r="B102" s="19"/>
      <c r="C102" t="s">
        <v>38</v>
      </c>
      <c r="D102">
        <v>13</v>
      </c>
      <c r="E102" s="19"/>
      <c r="G102" s="19"/>
      <c r="H102" t="s">
        <v>38</v>
      </c>
      <c r="I102">
        <v>14</v>
      </c>
      <c r="J102" s="19"/>
    </row>
    <row r="103" spans="2:10" x14ac:dyDescent="0.25">
      <c r="B103" s="19"/>
      <c r="C103" t="s">
        <v>39</v>
      </c>
      <c r="D103" t="str">
        <f>IF(ISBLANK(D102),"",IF(ISERROR(VLOOKUP(D102,planillaestudiante,2,FALSE)),"no existe",VLOOKUP(D102,planillaestudiante,2,FALSE)))</f>
        <v>JOSE CIFUENTES</v>
      </c>
      <c r="E103" s="19"/>
      <c r="G103" s="19"/>
      <c r="H103" t="s">
        <v>39</v>
      </c>
      <c r="I103" t="str">
        <f>IF(ISBLANK(I102),"",IF(ISERROR(VLOOKUP(I102,planillaestudiante,2,FALSE)),"no existe",VLOOKUP(I102,planillaestudiante,2,FALSE)))</f>
        <v>JOSE DAVID VERGARA</v>
      </c>
      <c r="J103" s="19"/>
    </row>
    <row r="104" spans="2:10" x14ac:dyDescent="0.25">
      <c r="B104" s="19"/>
      <c r="C104" t="s">
        <v>40</v>
      </c>
      <c r="D104">
        <f>IF(ISERROR(VLOOKUP(D102,planillaestudiante,11,FALSE)),"",VLOOKUP(D102,planillaestudiante,11,FALSE))</f>
        <v>4.3624999999999998</v>
      </c>
      <c r="E104" s="19"/>
      <c r="G104" s="19"/>
      <c r="H104" t="s">
        <v>40</v>
      </c>
      <c r="I104">
        <f>IF(ISERROR(VLOOKUP(I102,planillaestudiante,11,FALSE)),"",VLOOKUP(I102,planillaestudiante,11,FALSE))</f>
        <v>4.4375</v>
      </c>
      <c r="J104" s="19"/>
    </row>
    <row r="105" spans="2:10" x14ac:dyDescent="0.25">
      <c r="B105" s="19"/>
      <c r="C105" t="s">
        <v>41</v>
      </c>
      <c r="D105">
        <f>IF(ISERROR(VLOOKUP(D102,planillaestudiante,13,FALSE)),"",VLOOKUP(D102,planillaestudiante,13,FALSE))</f>
        <v>4.5</v>
      </c>
      <c r="E105" s="19"/>
      <c r="G105" s="19"/>
      <c r="H105" t="s">
        <v>41</v>
      </c>
      <c r="I105">
        <f>IF(ISERROR(VLOOKUP(I102,planillaestudiante,13,FALSE)),"",VLOOKUP(I102,planillaestudiante,13,FALSE))</f>
        <v>3.9</v>
      </c>
      <c r="J105" s="19"/>
    </row>
    <row r="106" spans="2:10" x14ac:dyDescent="0.25">
      <c r="B106" s="19"/>
      <c r="C106" t="s">
        <v>41</v>
      </c>
      <c r="D106">
        <f>IF(ISERROR(VLOOKUP(D102,planillaestudiante,15,FALSE)),"",VLOOKUP(D102,planillaestudiante,15,FALSE))</f>
        <v>4</v>
      </c>
      <c r="E106" s="19"/>
      <c r="G106" s="19"/>
      <c r="H106" t="s">
        <v>41</v>
      </c>
      <c r="I106">
        <f>IF(ISERROR(VLOOKUP(I102,planillaestudiante,15,FALSE)),"",VLOOKUP(I102,planillaestudiante,15,FALSE))</f>
        <v>3.6</v>
      </c>
      <c r="J106" s="19"/>
    </row>
    <row r="107" spans="2:10" x14ac:dyDescent="0.25">
      <c r="B107" s="19"/>
      <c r="C107" t="s">
        <v>46</v>
      </c>
      <c r="D107">
        <f>IF(ISERROR(VLOOKUP(D102,planillaestudiante,17,FALSE)),"",VLOOKUP(D102,planillaestudiante,17,FALSE))</f>
        <v>4.0999999999999996</v>
      </c>
      <c r="E107" s="19"/>
      <c r="G107" s="19"/>
      <c r="H107" t="s">
        <v>46</v>
      </c>
      <c r="I107">
        <f>IF(ISERROR(VLOOKUP(I102,planillaestudiante,17,FALSE)),"",VLOOKUP(I102,planillaestudiante,17,FALSE))</f>
        <v>3.8</v>
      </c>
      <c r="J107" s="19"/>
    </row>
    <row r="108" spans="2:10" x14ac:dyDescent="0.25">
      <c r="B108" s="19"/>
      <c r="C108" t="s">
        <v>45</v>
      </c>
      <c r="D108">
        <f>IF(ISERROR(VLOOKUP(D102,planillaestudiante,19,FALSE)),"",VLOOKUP(D102,planillaestudiante,19,FALSE))</f>
        <v>3.1</v>
      </c>
      <c r="E108" s="19"/>
      <c r="G108" s="19"/>
      <c r="H108" t="s">
        <v>45</v>
      </c>
      <c r="I108">
        <f>IF(ISERROR(VLOOKUP(I102,planillaestudiante,19,FALSE)),"",VLOOKUP(I102,planillaestudiante,19,FALSE))</f>
        <v>5</v>
      </c>
      <c r="J108" s="19"/>
    </row>
    <row r="109" spans="2:10" x14ac:dyDescent="0.25">
      <c r="B109" s="19"/>
      <c r="C109" t="s">
        <v>42</v>
      </c>
      <c r="D109">
        <f>IF(ISERROR(VLOOKUP(D102,planillaestudiante,21,FALSE)),"",VLOOKUP(D102,planillaestudiante,21,FALSE))</f>
        <v>4.5</v>
      </c>
      <c r="E109" s="19"/>
      <c r="G109" s="19"/>
      <c r="H109" t="s">
        <v>42</v>
      </c>
      <c r="I109">
        <f>IF(ISERROR(VLOOKUP(I102,planillaestudiante,21,FALSE)),"",VLOOKUP(I102,planillaestudiante,21,FALSE))</f>
        <v>3</v>
      </c>
      <c r="J109" s="19"/>
    </row>
    <row r="110" spans="2:10" x14ac:dyDescent="0.25">
      <c r="B110" s="19"/>
      <c r="C110" t="s">
        <v>43</v>
      </c>
      <c r="D110">
        <f>IF(ISERROR(VLOOKUP(D102,planillaestudiante,23,FALSE)),"",VLOOKUP(D102,planillaestudiante,23,FALSE))</f>
        <v>4.1787500000000009</v>
      </c>
      <c r="E110" s="19"/>
      <c r="G110" s="19"/>
      <c r="H110" t="s">
        <v>43</v>
      </c>
      <c r="I110">
        <f>IF(ISERROR(VLOOKUP(I102,planillaestudiante,23,FALSE)),"",VLOOKUP(I102,planillaestudiante,23,FALSE))</f>
        <v>4.0112499999999995</v>
      </c>
      <c r="J110" s="19"/>
    </row>
    <row r="111" spans="2:10" x14ac:dyDescent="0.25">
      <c r="B111" s="19"/>
      <c r="E111" s="19"/>
      <c r="G111" s="19"/>
      <c r="J111" s="19"/>
    </row>
    <row r="112" spans="2:10" x14ac:dyDescent="0.25">
      <c r="B112" s="19"/>
      <c r="C112" s="19"/>
      <c r="D112" s="19"/>
      <c r="E112" s="19"/>
      <c r="G112" s="19"/>
      <c r="H112" s="19"/>
      <c r="I112" s="19"/>
      <c r="J112" s="19"/>
    </row>
    <row r="114" spans="2:10" x14ac:dyDescent="0.25">
      <c r="B114" s="19"/>
      <c r="C114" s="19"/>
      <c r="D114" s="19"/>
      <c r="E114" s="19"/>
      <c r="G114" s="19"/>
      <c r="H114" s="19"/>
      <c r="I114" s="19"/>
      <c r="J114" s="19"/>
    </row>
    <row r="115" spans="2:10" x14ac:dyDescent="0.25">
      <c r="B115" s="19"/>
      <c r="D115" s="37" t="s">
        <v>44</v>
      </c>
      <c r="E115" s="19"/>
      <c r="G115" s="19"/>
      <c r="I115" s="37" t="s">
        <v>44</v>
      </c>
      <c r="J115" s="19"/>
    </row>
    <row r="116" spans="2:10" x14ac:dyDescent="0.25">
      <c r="B116" s="19"/>
      <c r="D116" s="37"/>
      <c r="E116" s="19"/>
      <c r="G116" s="19"/>
      <c r="I116" s="37"/>
      <c r="J116" s="19"/>
    </row>
    <row r="117" spans="2:10" x14ac:dyDescent="0.25">
      <c r="B117" s="19"/>
      <c r="D117" s="37"/>
      <c r="E117" s="19"/>
      <c r="G117" s="19"/>
      <c r="I117" s="37"/>
      <c r="J117" s="19"/>
    </row>
    <row r="118" spans="2:10" x14ac:dyDescent="0.25">
      <c r="B118" s="19"/>
      <c r="C118" t="s">
        <v>38</v>
      </c>
      <c r="D118">
        <v>15</v>
      </c>
      <c r="E118" s="19"/>
      <c r="G118" s="19"/>
      <c r="H118" t="s">
        <v>38</v>
      </c>
      <c r="I118">
        <v>16</v>
      </c>
      <c r="J118" s="19"/>
    </row>
    <row r="119" spans="2:10" x14ac:dyDescent="0.25">
      <c r="B119" s="19"/>
      <c r="C119" t="s">
        <v>39</v>
      </c>
      <c r="D119" t="str">
        <f>IF(ISBLANK(D118),"",IF(ISERROR(VLOOKUP(D118,planillaestudiante,2,FALSE)),"no existe",VLOOKUP(D118,planillaestudiante,2,FALSE)))</f>
        <v>LAURA GONZALEZ</v>
      </c>
      <c r="E119" s="19"/>
      <c r="G119" s="19"/>
      <c r="H119" t="s">
        <v>39</v>
      </c>
      <c r="I119" t="str">
        <f>IF(ISBLANK(I118),"",IF(ISERROR(VLOOKUP(I118,planillaestudiante,2,FALSE)),"no existe",VLOOKUP(I118,planillaestudiante,2,FALSE)))</f>
        <v>LINA JARAMILLO</v>
      </c>
      <c r="J119" s="19"/>
    </row>
    <row r="120" spans="2:10" x14ac:dyDescent="0.25">
      <c r="B120" s="19"/>
      <c r="C120" t="s">
        <v>40</v>
      </c>
      <c r="D120">
        <f>IF(ISERROR(VLOOKUP(D118,planillaestudiante,11,FALSE)),"",VLOOKUP(D118,planillaestudiante,11,FALSE))</f>
        <v>4.3249999999999993</v>
      </c>
      <c r="E120" s="19"/>
      <c r="G120" s="19"/>
      <c r="H120" t="s">
        <v>40</v>
      </c>
      <c r="I120">
        <f>IF(ISERROR(VLOOKUP(I118,planillaestudiante,11,FALSE)),"",VLOOKUP(I118,planillaestudiante,11,FALSE))</f>
        <v>3.9</v>
      </c>
      <c r="J120" s="19"/>
    </row>
    <row r="121" spans="2:10" x14ac:dyDescent="0.25">
      <c r="B121" s="19"/>
      <c r="C121" t="s">
        <v>41</v>
      </c>
      <c r="D121">
        <f>IF(ISERROR(VLOOKUP(D118,planillaestudiante,13,FALSE)),"",VLOOKUP(D118,planillaestudiante,13,FALSE))</f>
        <v>0</v>
      </c>
      <c r="E121" s="19"/>
      <c r="G121" s="19"/>
      <c r="H121" t="s">
        <v>41</v>
      </c>
      <c r="I121">
        <f>IF(ISERROR(VLOOKUP(I118,planillaestudiante,13,FALSE)),"",VLOOKUP(I118,planillaestudiante,13,FALSE))</f>
        <v>4.8</v>
      </c>
      <c r="J121" s="19"/>
    </row>
    <row r="122" spans="2:10" x14ac:dyDescent="0.25">
      <c r="B122" s="19"/>
      <c r="C122" t="s">
        <v>41</v>
      </c>
      <c r="D122">
        <f>IF(ISERROR(VLOOKUP(D118,planillaestudiante,15,FALSE)),"",VLOOKUP(D118,planillaestudiante,15,FALSE))</f>
        <v>3.1</v>
      </c>
      <c r="E122" s="19"/>
      <c r="G122" s="19"/>
      <c r="H122" t="s">
        <v>41</v>
      </c>
      <c r="I122">
        <f>IF(ISERROR(VLOOKUP(I118,planillaestudiante,15,FALSE)),"",VLOOKUP(I118,planillaestudiante,15,FALSE))</f>
        <v>3.7</v>
      </c>
      <c r="J122" s="19"/>
    </row>
    <row r="123" spans="2:10" x14ac:dyDescent="0.25">
      <c r="B123" s="19"/>
      <c r="C123" t="s">
        <v>46</v>
      </c>
      <c r="D123">
        <f>IF(ISERROR(VLOOKUP(D118,planillaestudiante,17,FALSE)),"",VLOOKUP(D118,planillaestudiante,17,FALSE))</f>
        <v>4</v>
      </c>
      <c r="E123" s="19"/>
      <c r="G123" s="19"/>
      <c r="H123" t="s">
        <v>46</v>
      </c>
      <c r="I123">
        <f>IF(ISERROR(VLOOKUP(I118,planillaestudiante,17,FALSE)),"",VLOOKUP(I118,planillaestudiante,17,FALSE))</f>
        <v>3.9</v>
      </c>
      <c r="J123" s="19"/>
    </row>
    <row r="124" spans="2:10" x14ac:dyDescent="0.25">
      <c r="B124" s="19"/>
      <c r="C124" t="s">
        <v>45</v>
      </c>
      <c r="D124">
        <f>IF(ISERROR(VLOOKUP(D118,planillaestudiante,19,FALSE)),"",VLOOKUP(D118,planillaestudiante,19,FALSE))</f>
        <v>4.3</v>
      </c>
      <c r="E124" s="19"/>
      <c r="G124" s="19"/>
      <c r="H124" t="s">
        <v>45</v>
      </c>
      <c r="I124">
        <f>IF(ISERROR(VLOOKUP(I118,planillaestudiante,19,FALSE)),"",VLOOKUP(I118,planillaestudiante,19,FALSE))</f>
        <v>3.5</v>
      </c>
      <c r="J124" s="19"/>
    </row>
    <row r="125" spans="2:10" x14ac:dyDescent="0.25">
      <c r="B125" s="19"/>
      <c r="C125" t="s">
        <v>42</v>
      </c>
      <c r="D125">
        <f>IF(ISERROR(VLOOKUP(D118,planillaestudiante,21,FALSE)),"",VLOOKUP(D118,planillaestudiante,21,FALSE))</f>
        <v>4</v>
      </c>
      <c r="E125" s="19"/>
      <c r="G125" s="19"/>
      <c r="H125" t="s">
        <v>42</v>
      </c>
      <c r="I125">
        <f>IF(ISERROR(VLOOKUP(I118,planillaestudiante,21,FALSE)),"",VLOOKUP(I118,planillaestudiante,21,FALSE))</f>
        <v>3.5</v>
      </c>
      <c r="J125" s="19"/>
    </row>
    <row r="126" spans="2:10" x14ac:dyDescent="0.25">
      <c r="B126" s="19"/>
      <c r="C126" t="s">
        <v>43</v>
      </c>
      <c r="D126">
        <f>IF(ISERROR(VLOOKUP(D118,planillaestudiante,23,FALSE)),"",VLOOKUP(D118,planillaestudiante,23,FALSE))</f>
        <v>3.1475</v>
      </c>
      <c r="E126" s="19"/>
      <c r="G126" s="19"/>
      <c r="H126" t="s">
        <v>43</v>
      </c>
      <c r="I126">
        <f>IF(ISERROR(VLOOKUP(I118,planillaestudiante,23,FALSE)),"",VLOOKUP(I118,planillaestudiante,23,FALSE))</f>
        <v>3.9600000000000004</v>
      </c>
      <c r="J126" s="19"/>
    </row>
    <row r="127" spans="2:10" x14ac:dyDescent="0.25">
      <c r="B127" s="19"/>
      <c r="E127" s="19"/>
      <c r="G127" s="19"/>
      <c r="J127" s="19"/>
    </row>
    <row r="128" spans="2:10" x14ac:dyDescent="0.25">
      <c r="B128" s="19"/>
      <c r="C128" s="19"/>
      <c r="D128" s="19"/>
      <c r="E128" s="19"/>
      <c r="G128" s="19"/>
      <c r="H128" s="19"/>
      <c r="I128" s="19"/>
      <c r="J128" s="19"/>
    </row>
    <row r="130" spans="2:10" x14ac:dyDescent="0.25">
      <c r="B130" s="19"/>
      <c r="C130" s="19"/>
      <c r="D130" s="19"/>
      <c r="E130" s="19"/>
      <c r="G130" s="19"/>
      <c r="H130" s="19"/>
      <c r="I130" s="19"/>
      <c r="J130" s="19"/>
    </row>
    <row r="131" spans="2:10" x14ac:dyDescent="0.25">
      <c r="B131" s="19"/>
      <c r="D131" s="37" t="s">
        <v>44</v>
      </c>
      <c r="E131" s="19"/>
      <c r="G131" s="19"/>
      <c r="I131" s="37" t="s">
        <v>44</v>
      </c>
      <c r="J131" s="19"/>
    </row>
    <row r="132" spans="2:10" x14ac:dyDescent="0.25">
      <c r="B132" s="19"/>
      <c r="D132" s="37"/>
      <c r="E132" s="19"/>
      <c r="G132" s="19"/>
      <c r="I132" s="37"/>
      <c r="J132" s="19"/>
    </row>
    <row r="133" spans="2:10" x14ac:dyDescent="0.25">
      <c r="B133" s="19"/>
      <c r="D133" s="37"/>
      <c r="E133" s="19"/>
      <c r="G133" s="19"/>
      <c r="I133" s="37"/>
      <c r="J133" s="19"/>
    </row>
    <row r="134" spans="2:10" x14ac:dyDescent="0.25">
      <c r="B134" s="19"/>
      <c r="C134" t="s">
        <v>38</v>
      </c>
      <c r="D134">
        <v>17</v>
      </c>
      <c r="E134" s="19"/>
      <c r="G134" s="19"/>
      <c r="H134" t="s">
        <v>38</v>
      </c>
      <c r="I134">
        <v>18</v>
      </c>
      <c r="J134" s="19"/>
    </row>
    <row r="135" spans="2:10" x14ac:dyDescent="0.25">
      <c r="B135" s="19"/>
      <c r="C135" t="s">
        <v>39</v>
      </c>
      <c r="D135" t="str">
        <f>IF(ISBLANK(D134),"",IF(ISERROR(VLOOKUP(D134,planillaestudiante,2,FALSE)),"no existe",VLOOKUP(D134,planillaestudiante,2,FALSE)))</f>
        <v>OSMAIRA VELEZ</v>
      </c>
      <c r="E135" s="19"/>
      <c r="G135" s="19"/>
      <c r="H135" t="s">
        <v>39</v>
      </c>
      <c r="I135" t="str">
        <f>IF(ISBLANK(I134),"",IF(ISERROR(VLOOKUP(I134,planillaestudiante,2,FALSE)),"no existe",VLOOKUP(I134,planillaestudiante,2,FALSE)))</f>
        <v>PABLO GOMEZ</v>
      </c>
      <c r="J135" s="19"/>
    </row>
    <row r="136" spans="2:10" x14ac:dyDescent="0.25">
      <c r="B136" s="19"/>
      <c r="C136" t="s">
        <v>40</v>
      </c>
      <c r="D136">
        <f>IF(ISERROR(VLOOKUP(D134,planillaestudiante,11,FALSE)),"",VLOOKUP(D134,planillaestudiante,11,FALSE))</f>
        <v>4.4000000000000004</v>
      </c>
      <c r="E136" s="19"/>
      <c r="G136" s="19"/>
      <c r="H136" t="s">
        <v>40</v>
      </c>
      <c r="I136">
        <f>IF(ISERROR(VLOOKUP(I134,planillaestudiante,11,FALSE)),"",VLOOKUP(I134,planillaestudiante,11,FALSE))</f>
        <v>3.8374999999999995</v>
      </c>
      <c r="J136" s="19"/>
    </row>
    <row r="137" spans="2:10" x14ac:dyDescent="0.25">
      <c r="B137" s="19"/>
      <c r="C137" t="s">
        <v>41</v>
      </c>
      <c r="D137">
        <f>IF(ISERROR(VLOOKUP(D134,planillaestudiante,13,FALSE)),"",VLOOKUP(D134,planillaestudiante,13,FALSE))</f>
        <v>3.7</v>
      </c>
      <c r="E137" s="19"/>
      <c r="G137" s="19"/>
      <c r="H137" t="s">
        <v>41</v>
      </c>
      <c r="I137">
        <f>IF(ISERROR(VLOOKUP(I134,planillaestudiante,13,FALSE)),"",VLOOKUP(I134,planillaestudiante,13,FALSE))</f>
        <v>3.8</v>
      </c>
      <c r="J137" s="19"/>
    </row>
    <row r="138" spans="2:10" x14ac:dyDescent="0.25">
      <c r="B138" s="19"/>
      <c r="C138" t="s">
        <v>41</v>
      </c>
      <c r="D138">
        <f>IF(ISERROR(VLOOKUP(D134,planillaestudiante,15,FALSE)),"",VLOOKUP(D134,planillaestudiante,15,FALSE))</f>
        <v>4.5</v>
      </c>
      <c r="E138" s="19"/>
      <c r="G138" s="19"/>
      <c r="H138" t="s">
        <v>41</v>
      </c>
      <c r="I138">
        <f>IF(ISERROR(VLOOKUP(I134,planillaestudiante,15,FALSE)),"",VLOOKUP(I134,planillaestudiante,15,FALSE))</f>
        <v>5</v>
      </c>
      <c r="J138" s="19"/>
    </row>
    <row r="139" spans="2:10" x14ac:dyDescent="0.25">
      <c r="B139" s="19"/>
      <c r="C139" t="s">
        <v>46</v>
      </c>
      <c r="D139">
        <f>IF(ISERROR(VLOOKUP(D134,planillaestudiante,17,FALSE)),"",VLOOKUP(D134,planillaestudiante,17,FALSE))</f>
        <v>4.5</v>
      </c>
      <c r="E139" s="19"/>
      <c r="G139" s="19"/>
      <c r="H139" t="s">
        <v>46</v>
      </c>
      <c r="I139">
        <f>IF(ISERROR(VLOOKUP(I134,planillaestudiante,17,FALSE)),"",VLOOKUP(I134,planillaestudiante,17,FALSE))</f>
        <v>5</v>
      </c>
      <c r="J139" s="19"/>
    </row>
    <row r="140" spans="2:10" x14ac:dyDescent="0.25">
      <c r="B140" s="19"/>
      <c r="C140" t="s">
        <v>45</v>
      </c>
      <c r="D140">
        <f>IF(ISERROR(VLOOKUP(D134,planillaestudiante,19,FALSE)),"",VLOOKUP(D134,planillaestudiante,19,FALSE))</f>
        <v>4.0999999999999996</v>
      </c>
      <c r="E140" s="19"/>
      <c r="G140" s="19"/>
      <c r="H140" t="s">
        <v>45</v>
      </c>
      <c r="I140">
        <f>IF(ISERROR(VLOOKUP(I134,planillaestudiante,19,FALSE)),"",VLOOKUP(I134,planillaestudiante,19,FALSE))</f>
        <v>3.8</v>
      </c>
      <c r="J140" s="19"/>
    </row>
    <row r="141" spans="2:10" x14ac:dyDescent="0.25">
      <c r="B141" s="19"/>
      <c r="C141" t="s">
        <v>42</v>
      </c>
      <c r="D141">
        <f>IF(ISERROR(VLOOKUP(D134,planillaestudiante,21,FALSE)),"",VLOOKUP(D134,planillaestudiante,21,FALSE))</f>
        <v>4.5</v>
      </c>
      <c r="E141" s="19"/>
      <c r="G141" s="19"/>
      <c r="H141" t="s">
        <v>42</v>
      </c>
      <c r="I141">
        <f>IF(ISERROR(VLOOKUP(I134,planillaestudiante,21,FALSE)),"",VLOOKUP(I134,planillaestudiante,21,FALSE))</f>
        <v>4.5</v>
      </c>
      <c r="J141" s="19"/>
    </row>
    <row r="142" spans="2:10" x14ac:dyDescent="0.25">
      <c r="B142" s="19"/>
      <c r="C142" t="s">
        <v>43</v>
      </c>
      <c r="D142">
        <f>IF(ISERROR(VLOOKUP(D134,planillaestudiante,23,FALSE)),"",VLOOKUP(D134,planillaestudiante,23,FALSE))</f>
        <v>4.2700000000000005</v>
      </c>
      <c r="E142" s="19"/>
      <c r="G142" s="19"/>
      <c r="H142" t="s">
        <v>43</v>
      </c>
      <c r="I142">
        <f>IF(ISERROR(VLOOKUP(I134,planillaestudiante,23,FALSE)),"",VLOOKUP(I134,planillaestudiante,23,FALSE))</f>
        <v>4.24125</v>
      </c>
      <c r="J142" s="19"/>
    </row>
    <row r="143" spans="2:10" x14ac:dyDescent="0.25">
      <c r="B143" s="19"/>
      <c r="E143" s="19"/>
      <c r="G143" s="19"/>
      <c r="J143" s="19"/>
    </row>
    <row r="144" spans="2:10" x14ac:dyDescent="0.25">
      <c r="B144" s="19"/>
      <c r="C144" s="19"/>
      <c r="D144" s="19"/>
      <c r="E144" s="19"/>
      <c r="G144" s="19"/>
      <c r="H144" s="19"/>
      <c r="I144" s="19"/>
      <c r="J144" s="19"/>
    </row>
    <row r="146" spans="2:10" x14ac:dyDescent="0.25">
      <c r="B146" s="19"/>
      <c r="C146" s="19"/>
      <c r="D146" s="19"/>
      <c r="E146" s="19"/>
      <c r="G146" s="19"/>
      <c r="H146" s="19"/>
      <c r="I146" s="19"/>
      <c r="J146" s="19"/>
    </row>
    <row r="147" spans="2:10" x14ac:dyDescent="0.25">
      <c r="B147" s="19"/>
      <c r="D147" s="37" t="s">
        <v>44</v>
      </c>
      <c r="E147" s="19"/>
      <c r="G147" s="19"/>
      <c r="I147" s="37" t="s">
        <v>44</v>
      </c>
      <c r="J147" s="19"/>
    </row>
    <row r="148" spans="2:10" x14ac:dyDescent="0.25">
      <c r="B148" s="19"/>
      <c r="D148" s="37"/>
      <c r="E148" s="19"/>
      <c r="G148" s="19"/>
      <c r="I148" s="37"/>
      <c r="J148" s="19"/>
    </row>
    <row r="149" spans="2:10" x14ac:dyDescent="0.25">
      <c r="B149" s="19"/>
      <c r="D149" s="37"/>
      <c r="E149" s="19"/>
      <c r="G149" s="19"/>
      <c r="I149" s="37"/>
      <c r="J149" s="19"/>
    </row>
    <row r="150" spans="2:10" x14ac:dyDescent="0.25">
      <c r="B150" s="19"/>
      <c r="C150" t="s">
        <v>38</v>
      </c>
      <c r="D150">
        <v>19</v>
      </c>
      <c r="E150" s="19"/>
      <c r="G150" s="19"/>
      <c r="H150" t="s">
        <v>38</v>
      </c>
      <c r="I150">
        <v>20</v>
      </c>
      <c r="J150" s="19"/>
    </row>
    <row r="151" spans="2:10" x14ac:dyDescent="0.25">
      <c r="B151" s="19"/>
      <c r="C151" t="s">
        <v>39</v>
      </c>
      <c r="D151" t="str">
        <f>IF(ISBLANK(D150),"",IF(ISERROR(VLOOKUP(D150,planillaestudiante,2,FALSE)),"no existe",VLOOKUP(D150,planillaestudiante,2,FALSE)))</f>
        <v>ROBINSON VARGAS</v>
      </c>
      <c r="E151" s="19"/>
      <c r="G151" s="19"/>
      <c r="H151" t="s">
        <v>39</v>
      </c>
      <c r="I151" t="str">
        <f>IF(ISBLANK(I150),"",IF(ISERROR(VLOOKUP(I150,planillaestudiante,2,FALSE)),"no existe",VLOOKUP(I150,planillaestudiante,2,FALSE)))</f>
        <v>SANDRA MONTOYA</v>
      </c>
      <c r="J151" s="19"/>
    </row>
    <row r="152" spans="2:10" x14ac:dyDescent="0.25">
      <c r="B152" s="19"/>
      <c r="C152" t="s">
        <v>40</v>
      </c>
      <c r="D152">
        <f>IF(ISERROR(VLOOKUP(D150,planillaestudiante,11,FALSE)),"",VLOOKUP(D150,planillaestudiante,11,FALSE))</f>
        <v>4.7125000000000004</v>
      </c>
      <c r="E152" s="19"/>
      <c r="G152" s="19"/>
      <c r="H152" t="s">
        <v>40</v>
      </c>
      <c r="I152">
        <f>IF(ISERROR(VLOOKUP(I150,planillaestudiante,11,FALSE)),"",VLOOKUP(I150,planillaestudiante,11,FALSE))</f>
        <v>4.3875000000000002</v>
      </c>
      <c r="J152" s="19"/>
    </row>
    <row r="153" spans="2:10" x14ac:dyDescent="0.25">
      <c r="B153" s="19"/>
      <c r="C153" t="s">
        <v>41</v>
      </c>
      <c r="D153">
        <f>IF(ISERROR(VLOOKUP(D150,planillaestudiante,13,FALSE)),"",VLOOKUP(D150,planillaestudiante,13,FALSE))</f>
        <v>3.5</v>
      </c>
      <c r="E153" s="19"/>
      <c r="G153" s="19"/>
      <c r="H153" t="s">
        <v>41</v>
      </c>
      <c r="I153">
        <f>IF(ISERROR(VLOOKUP(I150,planillaestudiante,13,FALSE)),"",VLOOKUP(I150,planillaestudiante,13,FALSE))</f>
        <v>4</v>
      </c>
      <c r="J153" s="19"/>
    </row>
    <row r="154" spans="2:10" x14ac:dyDescent="0.25">
      <c r="B154" s="19"/>
      <c r="C154" t="s">
        <v>41</v>
      </c>
      <c r="D154">
        <f>IF(ISERROR(VLOOKUP(D150,planillaestudiante,15,FALSE)),"",VLOOKUP(D150,planillaestudiante,15,FALSE))</f>
        <v>5</v>
      </c>
      <c r="E154" s="19"/>
      <c r="G154" s="19"/>
      <c r="H154" t="s">
        <v>41</v>
      </c>
      <c r="I154">
        <f>IF(ISERROR(VLOOKUP(I150,planillaestudiante,15,FALSE)),"",VLOOKUP(I150,planillaestudiante,15,FALSE))</f>
        <v>5</v>
      </c>
      <c r="J154" s="19"/>
    </row>
    <row r="155" spans="2:10" x14ac:dyDescent="0.25">
      <c r="B155" s="19"/>
      <c r="C155" t="s">
        <v>46</v>
      </c>
      <c r="D155">
        <f>IF(ISERROR(VLOOKUP(D150,planillaestudiante,17,FALSE)),"",VLOOKUP(D150,planillaestudiante,17,FALSE))</f>
        <v>4</v>
      </c>
      <c r="E155" s="19"/>
      <c r="G155" s="19"/>
      <c r="H155" t="s">
        <v>46</v>
      </c>
      <c r="I155">
        <f>IF(ISERROR(VLOOKUP(I150,planillaestudiante,17,FALSE)),"",VLOOKUP(I150,planillaestudiante,17,FALSE))</f>
        <v>4</v>
      </c>
      <c r="J155" s="19"/>
    </row>
    <row r="156" spans="2:10" x14ac:dyDescent="0.25">
      <c r="B156" s="19"/>
      <c r="C156" t="s">
        <v>45</v>
      </c>
      <c r="D156">
        <f>IF(ISERROR(VLOOKUP(D150,planillaestudiante,19,FALSE)),"",VLOOKUP(D150,planillaestudiante,19,FALSE))</f>
        <v>4</v>
      </c>
      <c r="E156" s="19"/>
      <c r="G156" s="19"/>
      <c r="H156" t="s">
        <v>45</v>
      </c>
      <c r="I156">
        <f>IF(ISERROR(VLOOKUP(I150,planillaestudiante,19,FALSE)),"",VLOOKUP(I150,planillaestudiante,19,FALSE))</f>
        <v>3.9</v>
      </c>
      <c r="J156" s="19"/>
    </row>
    <row r="157" spans="2:10" x14ac:dyDescent="0.25">
      <c r="B157" s="19"/>
      <c r="C157" t="s">
        <v>42</v>
      </c>
      <c r="D157">
        <f>IF(ISERROR(VLOOKUP(D150,planillaestudiante,21,FALSE)),"",VLOOKUP(D150,planillaestudiante,21,FALSE))</f>
        <v>4.5</v>
      </c>
      <c r="E157" s="19"/>
      <c r="G157" s="19"/>
      <c r="H157" t="s">
        <v>42</v>
      </c>
      <c r="I157">
        <f>IF(ISERROR(VLOOKUP(I150,planillaestudiante,21,FALSE)),"",VLOOKUP(I150,planillaestudiante,21,FALSE))</f>
        <v>3.5</v>
      </c>
      <c r="J157" s="19"/>
    </row>
    <row r="158" spans="2:10" x14ac:dyDescent="0.25">
      <c r="B158" s="19"/>
      <c r="C158" t="s">
        <v>43</v>
      </c>
      <c r="D158">
        <f>IF(ISERROR(VLOOKUP(D150,planillaestudiante,23,FALSE)),"",VLOOKUP(D150,planillaestudiante,23,FALSE))</f>
        <v>4.3637500000000005</v>
      </c>
      <c r="E158" s="19"/>
      <c r="G158" s="19"/>
      <c r="H158" t="s">
        <v>43</v>
      </c>
      <c r="I158">
        <f>IF(ISERROR(VLOOKUP(I150,planillaestudiante,23,FALSE)),"",VLOOKUP(I150,planillaestudiante,23,FALSE))</f>
        <v>4.2562500000000005</v>
      </c>
      <c r="J158" s="19"/>
    </row>
    <row r="159" spans="2:10" x14ac:dyDescent="0.25">
      <c r="B159" s="19"/>
      <c r="E159" s="19"/>
      <c r="G159" s="19"/>
      <c r="J159" s="19"/>
    </row>
    <row r="160" spans="2:10" x14ac:dyDescent="0.25">
      <c r="B160" s="19"/>
      <c r="C160" s="19"/>
      <c r="D160" s="19"/>
      <c r="E160" s="19"/>
      <c r="G160" s="19"/>
      <c r="H160" s="19"/>
      <c r="I160" s="19"/>
      <c r="J160" s="19"/>
    </row>
  </sheetData>
  <mergeCells count="20">
    <mergeCell ref="D147:D149"/>
    <mergeCell ref="I147:I149"/>
    <mergeCell ref="D99:D101"/>
    <mergeCell ref="I99:I101"/>
    <mergeCell ref="D115:D117"/>
    <mergeCell ref="I115:I117"/>
    <mergeCell ref="D131:D133"/>
    <mergeCell ref="I131:I133"/>
    <mergeCell ref="D51:D53"/>
    <mergeCell ref="I51:I53"/>
    <mergeCell ref="D67:D69"/>
    <mergeCell ref="I67:I69"/>
    <mergeCell ref="D83:D85"/>
    <mergeCell ref="I83:I85"/>
    <mergeCell ref="D3:D5"/>
    <mergeCell ref="I3:I5"/>
    <mergeCell ref="D19:D21"/>
    <mergeCell ref="I19:I21"/>
    <mergeCell ref="D35:D37"/>
    <mergeCell ref="I35:I3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Datos Estudiantes</vt:lpstr>
      <vt:lpstr>Planilla Notas</vt:lpstr>
      <vt:lpstr>Informe estudiante</vt:lpstr>
      <vt:lpstr>datosestudiantes</vt:lpstr>
      <vt:lpstr>planillaestudiante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 paola marin valencia</dc:creator>
  <cp:lastModifiedBy>01056-04</cp:lastModifiedBy>
  <cp:lastPrinted>2012-10-29T02:26:38Z</cp:lastPrinted>
  <dcterms:created xsi:type="dcterms:W3CDTF">2012-10-28T21:45:19Z</dcterms:created>
  <dcterms:modified xsi:type="dcterms:W3CDTF">2014-11-15T12:31:57Z</dcterms:modified>
</cp:coreProperties>
</file>